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p\ferdinandovac\proračunski dokumenti web\"/>
    </mc:Choice>
  </mc:AlternateContent>
  <bookViews>
    <workbookView xWindow="480" yWindow="1620" windowWidth="11355" windowHeight="7200"/>
  </bookViews>
  <sheets>
    <sheet name="Rebalans-2020." sheetId="1" r:id="rId1"/>
    <sheet name="Plan razvojnih programa" sheetId="4" r:id="rId2"/>
  </sheets>
  <calcPr calcId="152511"/>
</workbook>
</file>

<file path=xl/calcChain.xml><?xml version="1.0" encoding="utf-8"?>
<calcChain xmlns="http://schemas.openxmlformats.org/spreadsheetml/2006/main">
  <c r="O457" i="1" l="1"/>
  <c r="O458" i="1"/>
  <c r="O459" i="1"/>
  <c r="O461" i="1"/>
  <c r="O104" i="1"/>
  <c r="M126" i="1"/>
  <c r="M98" i="1"/>
  <c r="M94" i="1"/>
  <c r="O94" i="1"/>
  <c r="O98" i="1"/>
  <c r="O117" i="1"/>
  <c r="N117" i="1" s="1"/>
  <c r="O126" i="1"/>
  <c r="O121" i="1"/>
  <c r="O143" i="1"/>
  <c r="P486" i="1"/>
  <c r="P708" i="1"/>
  <c r="P644" i="1"/>
  <c r="O644" i="1"/>
  <c r="O641" i="1" s="1"/>
  <c r="P526" i="1"/>
  <c r="O526" i="1"/>
  <c r="O527" i="1"/>
  <c r="O466" i="1"/>
  <c r="P465" i="1"/>
  <c r="O465" i="1"/>
  <c r="O463" i="1"/>
  <c r="P460" i="1"/>
  <c r="O460" i="1"/>
  <c r="O324" i="1"/>
  <c r="O327" i="1"/>
  <c r="O328" i="1"/>
  <c r="O380" i="1"/>
  <c r="P326" i="1"/>
  <c r="O326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42" i="1"/>
  <c r="O243" i="1"/>
  <c r="O244" i="1"/>
  <c r="O245" i="1"/>
  <c r="O247" i="1"/>
  <c r="O248" i="1"/>
  <c r="O249" i="1"/>
  <c r="O251" i="1"/>
  <c r="O252" i="1"/>
  <c r="O253" i="1"/>
  <c r="O296" i="1"/>
  <c r="O297" i="1"/>
  <c r="O298" i="1"/>
  <c r="O305" i="1"/>
  <c r="O306" i="1"/>
  <c r="O310" i="1"/>
  <c r="O312" i="1"/>
  <c r="O318" i="1"/>
  <c r="O319" i="1"/>
  <c r="O338" i="1"/>
  <c r="O339" i="1"/>
  <c r="O340" i="1"/>
  <c r="O342" i="1"/>
  <c r="O343" i="1"/>
  <c r="O344" i="1"/>
  <c r="O345" i="1"/>
  <c r="O346" i="1"/>
  <c r="O348" i="1"/>
  <c r="O349" i="1"/>
  <c r="O362" i="1"/>
  <c r="O363" i="1"/>
  <c r="O367" i="1"/>
  <c r="O381" i="1"/>
  <c r="O382" i="1"/>
  <c r="O383" i="1"/>
  <c r="O384" i="1"/>
  <c r="O385" i="1"/>
  <c r="O386" i="1"/>
  <c r="O387" i="1"/>
  <c r="O388" i="1"/>
  <c r="O393" i="1"/>
  <c r="O394" i="1"/>
  <c r="O395" i="1"/>
  <c r="O396" i="1"/>
  <c r="O404" i="1"/>
  <c r="O405" i="1"/>
  <c r="O407" i="1"/>
  <c r="O408" i="1"/>
  <c r="O409" i="1"/>
  <c r="O413" i="1"/>
  <c r="O415" i="1"/>
  <c r="O416" i="1"/>
  <c r="O424" i="1"/>
  <c r="O425" i="1"/>
  <c r="O436" i="1"/>
  <c r="O437" i="1"/>
  <c r="O438" i="1"/>
  <c r="O447" i="1"/>
  <c r="O448" i="1"/>
  <c r="O449" i="1"/>
  <c r="O450" i="1"/>
  <c r="O453" i="1"/>
  <c r="O469" i="1"/>
  <c r="O470" i="1"/>
  <c r="O471" i="1"/>
  <c r="O472" i="1"/>
  <c r="O487" i="1"/>
  <c r="O486" i="1" s="1"/>
  <c r="O484" i="1" s="1"/>
  <c r="O481" i="1" s="1"/>
  <c r="O488" i="1"/>
  <c r="O489" i="1"/>
  <c r="O490" i="1"/>
  <c r="O491" i="1"/>
  <c r="O500" i="1"/>
  <c r="O501" i="1"/>
  <c r="O502" i="1"/>
  <c r="O513" i="1"/>
  <c r="O514" i="1"/>
  <c r="O515" i="1"/>
  <c r="O516" i="1"/>
  <c r="O542" i="1"/>
  <c r="O543" i="1"/>
  <c r="O544" i="1"/>
  <c r="O545" i="1"/>
  <c r="O546" i="1"/>
  <c r="O547" i="1"/>
  <c r="O548" i="1"/>
  <c r="O549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3" i="1"/>
  <c r="O574" i="1"/>
  <c r="O575" i="1"/>
  <c r="O579" i="1"/>
  <c r="O580" i="1"/>
  <c r="O583" i="1"/>
  <c r="O584" i="1"/>
  <c r="O599" i="1"/>
  <c r="O600" i="1"/>
  <c r="O602" i="1"/>
  <c r="O611" i="1"/>
  <c r="O619" i="1"/>
  <c r="O630" i="1"/>
  <c r="O633" i="1"/>
  <c r="O634" i="1"/>
  <c r="O635" i="1"/>
  <c r="O636" i="1"/>
  <c r="O637" i="1"/>
  <c r="O640" i="1"/>
  <c r="O642" i="1"/>
  <c r="O643" i="1"/>
  <c r="O645" i="1"/>
  <c r="O646" i="1"/>
  <c r="O647" i="1"/>
  <c r="O659" i="1"/>
  <c r="O671" i="1"/>
  <c r="O672" i="1"/>
  <c r="O682" i="1"/>
  <c r="O683" i="1"/>
  <c r="O684" i="1"/>
  <c r="O696" i="1"/>
  <c r="O697" i="1"/>
  <c r="O698" i="1"/>
  <c r="O699" i="1"/>
  <c r="O700" i="1"/>
  <c r="O701" i="1"/>
  <c r="O702" i="1"/>
  <c r="O703" i="1"/>
  <c r="O704" i="1"/>
  <c r="O705" i="1"/>
  <c r="O706" i="1"/>
  <c r="O710" i="1"/>
  <c r="O716" i="1"/>
  <c r="O720" i="1"/>
  <c r="O724" i="1"/>
  <c r="O725" i="1"/>
  <c r="O726" i="1"/>
  <c r="O728" i="1"/>
  <c r="O729" i="1"/>
  <c r="O730" i="1"/>
  <c r="O732" i="1"/>
  <c r="O733" i="1"/>
  <c r="O734" i="1"/>
  <c r="O735" i="1"/>
  <c r="O743" i="1"/>
  <c r="O753" i="1"/>
  <c r="O754" i="1"/>
  <c r="O755" i="1"/>
  <c r="O756" i="1"/>
  <c r="O757" i="1"/>
  <c r="O765" i="1"/>
  <c r="O766" i="1"/>
  <c r="P254" i="1"/>
  <c r="O254" i="1"/>
  <c r="O216" i="1"/>
  <c r="O217" i="1"/>
  <c r="O215" i="1"/>
  <c r="P214" i="1"/>
  <c r="O214" i="1"/>
  <c r="N708" i="1"/>
  <c r="N752" i="1"/>
  <c r="N749" i="1"/>
  <c r="N764" i="1"/>
  <c r="N760" i="1" s="1"/>
  <c r="O760" i="1" s="1"/>
  <c r="O68" i="1"/>
  <c r="N778" i="1"/>
  <c r="O778" i="1"/>
  <c r="N37" i="1"/>
  <c r="N38" i="1"/>
  <c r="N39" i="1"/>
  <c r="N18" i="1"/>
  <c r="N28" i="1"/>
  <c r="N30" i="1"/>
  <c r="N65" i="1"/>
  <c r="D27" i="4"/>
  <c r="E27" i="4"/>
  <c r="C27" i="4"/>
  <c r="E33" i="4"/>
  <c r="D33" i="4"/>
  <c r="C33" i="4"/>
  <c r="G104" i="1"/>
  <c r="I104" i="1"/>
  <c r="N130" i="1"/>
  <c r="N129" i="1"/>
  <c r="N131" i="1"/>
  <c r="P474" i="1"/>
  <c r="O72" i="1"/>
  <c r="N72" i="1" s="1"/>
  <c r="M72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K270" i="1"/>
  <c r="I270" i="1"/>
  <c r="J269" i="1"/>
  <c r="J268" i="1"/>
  <c r="J267" i="1"/>
  <c r="J266" i="1"/>
  <c r="J265" i="1"/>
  <c r="J264" i="1"/>
  <c r="J263" i="1"/>
  <c r="J262" i="1"/>
  <c r="J261" i="1"/>
  <c r="J260" i="1"/>
  <c r="K259" i="1"/>
  <c r="I259" i="1"/>
  <c r="P777" i="1"/>
  <c r="P770" i="1" s="1"/>
  <c r="P764" i="1"/>
  <c r="O742" i="1"/>
  <c r="P731" i="1"/>
  <c r="P722" i="1" s="1"/>
  <c r="O709" i="1"/>
  <c r="P681" i="1"/>
  <c r="P680" i="1"/>
  <c r="O680" i="1" s="1"/>
  <c r="P670" i="1"/>
  <c r="P667" i="1"/>
  <c r="P658" i="1"/>
  <c r="P632" i="1"/>
  <c r="O632" i="1" s="1"/>
  <c r="P629" i="1"/>
  <c r="P628" i="1"/>
  <c r="P598" i="1"/>
  <c r="P596" i="1" s="1"/>
  <c r="O596" i="1" s="1"/>
  <c r="P589" i="1"/>
  <c r="P587" i="1"/>
  <c r="P582" i="1"/>
  <c r="P577" i="1" s="1"/>
  <c r="O577" i="1" s="1"/>
  <c r="P578" i="1"/>
  <c r="O578" i="1"/>
  <c r="P572" i="1"/>
  <c r="O572" i="1" s="1"/>
  <c r="P484" i="1"/>
  <c r="P481" i="1"/>
  <c r="P468" i="1"/>
  <c r="O468" i="1" s="1"/>
  <c r="P456" i="1"/>
  <c r="O456" i="1"/>
  <c r="P446" i="1"/>
  <c r="O446" i="1" s="1"/>
  <c r="P435" i="1"/>
  <c r="O435" i="1"/>
  <c r="P423" i="1"/>
  <c r="P420" i="1" s="1"/>
  <c r="P414" i="1"/>
  <c r="O414" i="1"/>
  <c r="P379" i="1"/>
  <c r="P366" i="1"/>
  <c r="P359" i="1" s="1"/>
  <c r="P360" i="1"/>
  <c r="P347" i="1"/>
  <c r="O347" i="1"/>
  <c r="P317" i="1"/>
  <c r="O317" i="1"/>
  <c r="P308" i="1"/>
  <c r="P208" i="1"/>
  <c r="O208" i="1" s="1"/>
  <c r="P202" i="1"/>
  <c r="P196" i="1"/>
  <c r="P193" i="1"/>
  <c r="P192" i="1"/>
  <c r="P175" i="1"/>
  <c r="P170" i="1"/>
  <c r="P169" i="1" s="1"/>
  <c r="P168" i="1" s="1"/>
  <c r="P165" i="1" s="1"/>
  <c r="O165" i="1" s="1"/>
  <c r="O779" i="1"/>
  <c r="O230" i="1"/>
  <c r="O229" i="1"/>
  <c r="O227" i="1"/>
  <c r="O211" i="1"/>
  <c r="O205" i="1"/>
  <c r="O204" i="1"/>
  <c r="O201" i="1"/>
  <c r="O200" i="1"/>
  <c r="O194" i="1"/>
  <c r="O190" i="1"/>
  <c r="O189" i="1"/>
  <c r="O188" i="1"/>
  <c r="O187" i="1"/>
  <c r="O186" i="1"/>
  <c r="O185" i="1"/>
  <c r="O183" i="1"/>
  <c r="O181" i="1"/>
  <c r="O180" i="1"/>
  <c r="O177" i="1"/>
  <c r="O176" i="1"/>
  <c r="O174" i="1"/>
  <c r="O173" i="1"/>
  <c r="O172" i="1"/>
  <c r="N715" i="1"/>
  <c r="O715" i="1"/>
  <c r="N681" i="1"/>
  <c r="N680" i="1"/>
  <c r="N674" i="1" s="1"/>
  <c r="N670" i="1"/>
  <c r="N667" i="1"/>
  <c r="O667" i="1"/>
  <c r="N658" i="1"/>
  <c r="N657" i="1"/>
  <c r="N629" i="1"/>
  <c r="N628" i="1"/>
  <c r="O628" i="1" s="1"/>
  <c r="N618" i="1"/>
  <c r="N610" i="1"/>
  <c r="O610" i="1"/>
  <c r="N590" i="1"/>
  <c r="O590" i="1" s="1"/>
  <c r="N452" i="1"/>
  <c r="N451" i="1"/>
  <c r="O451" i="1"/>
  <c r="N366" i="1"/>
  <c r="N365" i="1"/>
  <c r="N361" i="1"/>
  <c r="O361" i="1"/>
  <c r="N309" i="1"/>
  <c r="O309" i="1" s="1"/>
  <c r="O228" i="1"/>
  <c r="N203" i="1"/>
  <c r="O203" i="1" s="1"/>
  <c r="N199" i="1"/>
  <c r="O199" i="1"/>
  <c r="N193" i="1"/>
  <c r="O193" i="1" s="1"/>
  <c r="O182" i="1"/>
  <c r="N179" i="1"/>
  <c r="O179" i="1"/>
  <c r="N175" i="1"/>
  <c r="O171" i="1"/>
  <c r="N73" i="1"/>
  <c r="O58" i="1"/>
  <c r="O63" i="1"/>
  <c r="O57" i="1" s="1"/>
  <c r="N59" i="1"/>
  <c r="N60" i="1"/>
  <c r="N61" i="1"/>
  <c r="N64" i="1"/>
  <c r="N66" i="1"/>
  <c r="N67" i="1"/>
  <c r="N69" i="1"/>
  <c r="N70" i="1"/>
  <c r="N133" i="1"/>
  <c r="N82" i="1"/>
  <c r="O86" i="1"/>
  <c r="N108" i="1"/>
  <c r="O108" i="1"/>
  <c r="N74" i="1"/>
  <c r="N75" i="1"/>
  <c r="N77" i="1"/>
  <c r="M63" i="1"/>
  <c r="N104" i="1"/>
  <c r="N97" i="1"/>
  <c r="N106" i="1"/>
  <c r="O76" i="1"/>
  <c r="O81" i="1"/>
  <c r="O80" i="1"/>
  <c r="M85" i="1"/>
  <c r="M84" i="1" s="1"/>
  <c r="M81" i="1"/>
  <c r="M80" i="1" s="1"/>
  <c r="M76" i="1"/>
  <c r="O149" i="1"/>
  <c r="O148" i="1" s="1"/>
  <c r="N139" i="1"/>
  <c r="N128" i="1"/>
  <c r="M123" i="1"/>
  <c r="H150" i="1"/>
  <c r="I149" i="1"/>
  <c r="I148" i="1"/>
  <c r="G149" i="1"/>
  <c r="H149" i="1" s="1"/>
  <c r="G144" i="1"/>
  <c r="G143" i="1"/>
  <c r="I141" i="1"/>
  <c r="I138" i="1"/>
  <c r="H138" i="1" s="1"/>
  <c r="G141" i="1"/>
  <c r="G138" i="1" s="1"/>
  <c r="H139" i="1"/>
  <c r="I132" i="1"/>
  <c r="G132" i="1"/>
  <c r="I129" i="1"/>
  <c r="I126" i="1" s="1"/>
  <c r="I121" i="1" s="1"/>
  <c r="H128" i="1"/>
  <c r="G123" i="1"/>
  <c r="I118" i="1"/>
  <c r="I117" i="1" s="1"/>
  <c r="H117" i="1" s="1"/>
  <c r="G118" i="1"/>
  <c r="G117" i="1"/>
  <c r="I115" i="1"/>
  <c r="I114" i="1"/>
  <c r="H114" i="1" s="1"/>
  <c r="G115" i="1"/>
  <c r="G114" i="1"/>
  <c r="I112" i="1"/>
  <c r="I111" i="1"/>
  <c r="H111" i="1" s="1"/>
  <c r="G112" i="1"/>
  <c r="G111" i="1"/>
  <c r="I102" i="1"/>
  <c r="G102" i="1"/>
  <c r="I101" i="1"/>
  <c r="G101" i="1"/>
  <c r="I100" i="1"/>
  <c r="G100" i="1"/>
  <c r="H100" i="1" s="1"/>
  <c r="I99" i="1"/>
  <c r="I98" i="1"/>
  <c r="H98" i="1" s="1"/>
  <c r="G99" i="1"/>
  <c r="G98" i="1" s="1"/>
  <c r="I96" i="1"/>
  <c r="G96" i="1"/>
  <c r="I95" i="1"/>
  <c r="H95" i="1" s="1"/>
  <c r="G95" i="1"/>
  <c r="M68" i="1"/>
  <c r="M57" i="1" s="1"/>
  <c r="M91" i="1" s="1"/>
  <c r="N132" i="1"/>
  <c r="O84" i="1"/>
  <c r="M32" i="1"/>
  <c r="J30" i="1"/>
  <c r="J32" i="1" s="1"/>
  <c r="I32" i="1" s="1"/>
  <c r="H30" i="1"/>
  <c r="H32" i="1" s="1"/>
  <c r="I28" i="1"/>
  <c r="J21" i="1"/>
  <c r="H21" i="1"/>
  <c r="J20" i="1"/>
  <c r="H20" i="1"/>
  <c r="I20" i="1" s="1"/>
  <c r="J18" i="1"/>
  <c r="H18" i="1"/>
  <c r="J17" i="1"/>
  <c r="H17" i="1"/>
  <c r="H24" i="1" s="1"/>
  <c r="H36" i="1" s="1"/>
  <c r="M24" i="1"/>
  <c r="N99" i="1"/>
  <c r="N96" i="1"/>
  <c r="O114" i="1"/>
  <c r="N114" i="1" s="1"/>
  <c r="N115" i="1"/>
  <c r="M58" i="1"/>
  <c r="O111" i="1"/>
  <c r="O93" i="1" s="1"/>
  <c r="O20" i="1" s="1"/>
  <c r="N20" i="1" s="1"/>
  <c r="N112" i="1"/>
  <c r="N101" i="1"/>
  <c r="N95" i="1"/>
  <c r="N118" i="1"/>
  <c r="N102" i="1"/>
  <c r="N100" i="1"/>
  <c r="I144" i="1"/>
  <c r="I143" i="1" s="1"/>
  <c r="H143" i="1" s="1"/>
  <c r="P241" i="1"/>
  <c r="O241" i="1" s="1"/>
  <c r="P225" i="1"/>
  <c r="O225" i="1"/>
  <c r="P392" i="1"/>
  <c r="O392" i="1" s="1"/>
  <c r="O184" i="1"/>
  <c r="P499" i="1"/>
  <c r="O499" i="1" s="1"/>
  <c r="P406" i="1"/>
  <c r="O406" i="1" s="1"/>
  <c r="O178" i="1"/>
  <c r="P723" i="1"/>
  <c r="O723" i="1" s="1"/>
  <c r="P550" i="1"/>
  <c r="O550" i="1"/>
  <c r="P512" i="1"/>
  <c r="O512" i="1" s="1"/>
  <c r="P541" i="1"/>
  <c r="P714" i="1"/>
  <c r="P712" i="1" s="1"/>
  <c r="O712" i="1" s="1"/>
  <c r="P609" i="1"/>
  <c r="P607" i="1" s="1"/>
  <c r="P752" i="1"/>
  <c r="P749" i="1" s="1"/>
  <c r="O210" i="1"/>
  <c r="O226" i="1"/>
  <c r="P337" i="1"/>
  <c r="O337" i="1" s="1"/>
  <c r="P616" i="1"/>
  <c r="P613" i="1"/>
  <c r="O613" i="1" s="1"/>
  <c r="P451" i="1"/>
  <c r="P741" i="1"/>
  <c r="P740" i="1" s="1"/>
  <c r="N222" i="1"/>
  <c r="N505" i="1"/>
  <c r="P304" i="1"/>
  <c r="O304" i="1" s="1"/>
  <c r="P463" i="1"/>
  <c r="P433" i="1"/>
  <c r="P428" i="1"/>
  <c r="O428" i="1" s="1"/>
  <c r="N609" i="1"/>
  <c r="N607" i="1" s="1"/>
  <c r="P316" i="1"/>
  <c r="O316" i="1" s="1"/>
  <c r="P662" i="1"/>
  <c r="P525" i="1"/>
  <c r="P522" i="1" s="1"/>
  <c r="N94" i="1"/>
  <c r="M93" i="1"/>
  <c r="N98" i="1"/>
  <c r="N76" i="1"/>
  <c r="P444" i="1"/>
  <c r="O444" i="1" s="1"/>
  <c r="O452" i="1"/>
  <c r="N662" i="1"/>
  <c r="O662" i="1" s="1"/>
  <c r="N308" i="1"/>
  <c r="J259" i="1"/>
  <c r="J270" i="1"/>
  <c r="N360" i="1"/>
  <c r="N359" i="1"/>
  <c r="H118" i="1"/>
  <c r="O752" i="1"/>
  <c r="I17" i="1"/>
  <c r="O175" i="1"/>
  <c r="P323" i="1"/>
  <c r="O323" i="1"/>
  <c r="P224" i="1"/>
  <c r="O224" i="1" s="1"/>
  <c r="M36" i="1"/>
  <c r="P303" i="1"/>
  <c r="P301" i="1" s="1"/>
  <c r="H112" i="1"/>
  <c r="N777" i="1"/>
  <c r="N770" i="1" s="1"/>
  <c r="O681" i="1"/>
  <c r="H104" i="1"/>
  <c r="N81" i="1"/>
  <c r="N714" i="1"/>
  <c r="N712" i="1"/>
  <c r="P639" i="1"/>
  <c r="O639" i="1" s="1"/>
  <c r="H101" i="1"/>
  <c r="P641" i="1"/>
  <c r="O708" i="1"/>
  <c r="O629" i="1"/>
  <c r="P403" i="1"/>
  <c r="O403" i="1"/>
  <c r="H144" i="1"/>
  <c r="H96" i="1"/>
  <c r="O670" i="1"/>
  <c r="N126" i="1"/>
  <c r="P325" i="1"/>
  <c r="O325" i="1"/>
  <c r="N58" i="1"/>
  <c r="P455" i="1"/>
  <c r="O455" i="1"/>
  <c r="P511" i="1"/>
  <c r="P240" i="1"/>
  <c r="P334" i="1"/>
  <c r="O334" i="1" s="1"/>
  <c r="I21" i="1"/>
  <c r="H102" i="1"/>
  <c r="P760" i="1"/>
  <c r="P390" i="1"/>
  <c r="O390" i="1"/>
  <c r="O308" i="1"/>
  <c r="P412" i="1"/>
  <c r="O412" i="1" s="1"/>
  <c r="H115" i="1"/>
  <c r="N84" i="1"/>
  <c r="P657" i="1"/>
  <c r="O658" i="1"/>
  <c r="N121" i="1"/>
  <c r="O21" i="1"/>
  <c r="N21" i="1" s="1"/>
  <c r="O541" i="1"/>
  <c r="J24" i="1"/>
  <c r="I18" i="1"/>
  <c r="O618" i="1"/>
  <c r="O617" i="1" s="1"/>
  <c r="N617" i="1"/>
  <c r="N616" i="1"/>
  <c r="O423" i="1"/>
  <c r="G94" i="1"/>
  <c r="G93" i="1"/>
  <c r="G126" i="1"/>
  <c r="H126" i="1"/>
  <c r="H132" i="1"/>
  <c r="P377" i="1"/>
  <c r="O379" i="1"/>
  <c r="P695" i="1"/>
  <c r="P694" i="1"/>
  <c r="P691" i="1" s="1"/>
  <c r="O360" i="1"/>
  <c r="O609" i="1"/>
  <c r="O303" i="1"/>
  <c r="O433" i="1"/>
  <c r="P593" i="1"/>
  <c r="O593" i="1" s="1"/>
  <c r="P314" i="1"/>
  <c r="O314" i="1"/>
  <c r="O714" i="1"/>
  <c r="O511" i="1"/>
  <c r="O505" i="1"/>
  <c r="P505" i="1"/>
  <c r="P238" i="1"/>
  <c r="O238" i="1" s="1"/>
  <c r="O240" i="1"/>
  <c r="O695" i="1"/>
  <c r="I24" i="1"/>
  <c r="P654" i="1"/>
  <c r="N93" i="1"/>
  <c r="O616" i="1"/>
  <c r="N613" i="1"/>
  <c r="G121" i="1"/>
  <c r="P651" i="1"/>
  <c r="I146" i="1"/>
  <c r="H121" i="1"/>
  <c r="N80" i="1"/>
  <c r="O657" i="1"/>
  <c r="N654" i="1"/>
  <c r="N746" i="1"/>
  <c r="N357" i="1"/>
  <c r="N353" i="1"/>
  <c r="N352" i="1" s="1"/>
  <c r="O741" i="1"/>
  <c r="O169" i="1"/>
  <c r="N651" i="1"/>
  <c r="O654" i="1"/>
  <c r="O168" i="1"/>
  <c r="N650" i="1"/>
  <c r="O749" i="1" l="1"/>
  <c r="P746" i="1"/>
  <c r="O746" i="1" s="1"/>
  <c r="P719" i="1"/>
  <c r="O722" i="1"/>
  <c r="O719" i="1" s="1"/>
  <c r="O694" i="1"/>
  <c r="P604" i="1"/>
  <c r="O604" i="1" s="1"/>
  <c r="O607" i="1"/>
  <c r="O651" i="1"/>
  <c r="O377" i="1"/>
  <c r="P373" i="1"/>
  <c r="O301" i="1"/>
  <c r="O234" i="1" s="1"/>
  <c r="P234" i="1"/>
  <c r="O91" i="1"/>
  <c r="N57" i="1"/>
  <c r="N91" i="1" s="1"/>
  <c r="O17" i="1"/>
  <c r="J36" i="1"/>
  <c r="I36" i="1" s="1"/>
  <c r="O691" i="1"/>
  <c r="P688" i="1"/>
  <c r="P519" i="1"/>
  <c r="O519" i="1" s="1"/>
  <c r="O522" i="1"/>
  <c r="O146" i="1"/>
  <c r="N148" i="1"/>
  <c r="N146" i="1" s="1"/>
  <c r="O359" i="1"/>
  <c r="P357" i="1"/>
  <c r="O420" i="1"/>
  <c r="P399" i="1"/>
  <c r="O399" i="1" s="1"/>
  <c r="O770" i="1"/>
  <c r="P674" i="1"/>
  <c r="O674" i="1" s="1"/>
  <c r="O170" i="1"/>
  <c r="P441" i="1"/>
  <c r="O441" i="1" s="1"/>
  <c r="P539" i="1"/>
  <c r="O777" i="1"/>
  <c r="N68" i="1"/>
  <c r="N202" i="1"/>
  <c r="I30" i="1"/>
  <c r="H99" i="1"/>
  <c r="O366" i="1"/>
  <c r="P627" i="1"/>
  <c r="N774" i="1"/>
  <c r="N771" i="1" s="1"/>
  <c r="P222" i="1"/>
  <c r="O764" i="1"/>
  <c r="N192" i="1"/>
  <c r="O192" i="1" s="1"/>
  <c r="O525" i="1"/>
  <c r="P774" i="1"/>
  <c r="P496" i="1"/>
  <c r="N111" i="1"/>
  <c r="I94" i="1"/>
  <c r="H129" i="1"/>
  <c r="G148" i="1"/>
  <c r="N149" i="1"/>
  <c r="N589" i="1"/>
  <c r="N678" i="1"/>
  <c r="P365" i="1"/>
  <c r="O365" i="1" s="1"/>
  <c r="O582" i="1"/>
  <c r="O598" i="1"/>
  <c r="O731" i="1"/>
  <c r="P678" i="1"/>
  <c r="O678" i="1" s="1"/>
  <c r="P329" i="1"/>
  <c r="O329" i="1" s="1"/>
  <c r="N63" i="1"/>
  <c r="H141" i="1"/>
  <c r="O627" i="1" l="1"/>
  <c r="P622" i="1"/>
  <c r="O622" i="1" s="1"/>
  <c r="P621" i="1"/>
  <c r="O621" i="1" s="1"/>
  <c r="O688" i="1"/>
  <c r="P687" i="1"/>
  <c r="O687" i="1" s="1"/>
  <c r="N196" i="1"/>
  <c r="O196" i="1" s="1"/>
  <c r="O202" i="1"/>
  <c r="G146" i="1"/>
  <c r="H148" i="1"/>
  <c r="H146" i="1" s="1"/>
  <c r="P771" i="1"/>
  <c r="O771" i="1" s="1"/>
  <c r="O774" i="1"/>
  <c r="O222" i="1"/>
  <c r="P164" i="1"/>
  <c r="O357" i="1"/>
  <c r="P353" i="1"/>
  <c r="P233" i="1"/>
  <c r="P650" i="1"/>
  <c r="O650" i="1" s="1"/>
  <c r="O373" i="1"/>
  <c r="P371" i="1"/>
  <c r="O371" i="1" s="1"/>
  <c r="O496" i="1"/>
  <c r="P493" i="1"/>
  <c r="O493" i="1" s="1"/>
  <c r="N587" i="1"/>
  <c r="O587" i="1" s="1"/>
  <c r="O589" i="1"/>
  <c r="I93" i="1"/>
  <c r="H93" i="1" s="1"/>
  <c r="H94" i="1"/>
  <c r="O539" i="1"/>
  <c r="P536" i="1"/>
  <c r="O24" i="1"/>
  <c r="N17" i="1"/>
  <c r="O36" i="1" l="1"/>
  <c r="N36" i="1" s="1"/>
  <c r="N24" i="1"/>
  <c r="O536" i="1"/>
  <c r="P535" i="1"/>
  <c r="O535" i="1" s="1"/>
  <c r="O353" i="1"/>
  <c r="P352" i="1"/>
  <c r="O352" i="1" s="1"/>
  <c r="O233" i="1"/>
  <c r="O164" i="1"/>
  <c r="P163" i="1"/>
  <c r="P232" i="1" l="1"/>
  <c r="O232" i="1" s="1"/>
  <c r="P162" i="1"/>
  <c r="O162" i="1" s="1"/>
  <c r="O163" i="1"/>
</calcChain>
</file>

<file path=xl/sharedStrings.xml><?xml version="1.0" encoding="utf-8"?>
<sst xmlns="http://schemas.openxmlformats.org/spreadsheetml/2006/main" count="724" uniqueCount="500">
  <si>
    <t>Broj računa</t>
  </si>
  <si>
    <t>Vrsta rashoda i izdataka</t>
  </si>
  <si>
    <t>UKUPNO RASHODI I IZDACI</t>
  </si>
  <si>
    <t>RASHODI POSLOVANJA</t>
  </si>
  <si>
    <t>RASHODI ZA ZAPOSLENE</t>
  </si>
  <si>
    <t>MATERIJALNI RASHODI</t>
  </si>
  <si>
    <t>DONACIJE I OSTALI RASHODI</t>
  </si>
  <si>
    <t>RASHODI ZA NABAVU NEFINANCIJSKE IMOVINE</t>
  </si>
  <si>
    <t>FINANCIJSKI RASHODI</t>
  </si>
  <si>
    <t>NAKNADE GRAĐANIMA I KUĆANSTVIMA</t>
  </si>
  <si>
    <t>PRIHODI</t>
  </si>
  <si>
    <t>PRIHODI OD POREZA</t>
  </si>
  <si>
    <t>PRIHODI OD IMOVINE</t>
  </si>
  <si>
    <t>PRIHODI PO POSEBNIM PROPISIMA</t>
  </si>
  <si>
    <t>POVRATI GLAVNICE DANIH ZAJMOVA</t>
  </si>
  <si>
    <t>UKUPNO PRIHODI I PRIMICI</t>
  </si>
  <si>
    <t>II. POSEBNI DIO</t>
  </si>
  <si>
    <t xml:space="preserve">Povrat zajmova </t>
  </si>
  <si>
    <t>PRIHODI OD PRODAJE PROIZV.IMOVINE</t>
  </si>
  <si>
    <t>POMOĆI</t>
  </si>
  <si>
    <t>POREZ NA DOHODAK</t>
  </si>
  <si>
    <t>POREZI NA IMOVINU</t>
  </si>
  <si>
    <t>POREZI NA ROBU I USLUGE</t>
  </si>
  <si>
    <t>PRIHODI OD FINANCIJSKE IMOVINE</t>
  </si>
  <si>
    <t>PRIHODI OD NEFINANCIJSKE IMOVINE</t>
  </si>
  <si>
    <t>KOMUNALNI DOPRINOSI I NAKNADE</t>
  </si>
  <si>
    <t>PRIHODI OD PRUŽENIH USLUGA</t>
  </si>
  <si>
    <t>BRUTO PLAĆE</t>
  </si>
  <si>
    <t>DOPRINOSI NA PLAĆE</t>
  </si>
  <si>
    <t>NAKNADE TROŠKOVA ZAPOSLENIMA</t>
  </si>
  <si>
    <t>RASHODI ZA USLUGE</t>
  </si>
  <si>
    <t>OSTALI NESPOMENUTI RASHODI POSLOVANJA</t>
  </si>
  <si>
    <t>TEKUĆE DONACIJE</t>
  </si>
  <si>
    <t>RASHODI ZA MATERIJAL I ENERGIJU</t>
  </si>
  <si>
    <t>OSTALI FINANCIJSKI RASHODI</t>
  </si>
  <si>
    <t>POMOĆI UNUTAR OPĆEG PRORAČUNA</t>
  </si>
  <si>
    <t>GRAĐEVINSKI OBJEKTI</t>
  </si>
  <si>
    <t>PRIMICI OD ZADUŽIVANJA</t>
  </si>
  <si>
    <t>PRIMLJENI KREDITI</t>
  </si>
  <si>
    <t>KRATKOROČNA POZAJMICA</t>
  </si>
  <si>
    <t>PRIH.OD PRODAJE NEFIN. IMOVINE</t>
  </si>
  <si>
    <t>PRIH. OD PRODAJE GRAĐEVINSKIH OBJEKATA</t>
  </si>
  <si>
    <t>PRIMICI OD FIN. IMOV. I ZADUŽIVANJA</t>
  </si>
  <si>
    <t>POMOĆI IZRAVNANJA ZA DEC. FUNKCIJE</t>
  </si>
  <si>
    <t>Rekonstrukcija Društvenog doma</t>
  </si>
  <si>
    <t>POMOĆI OD SUBJEKATA UNUTAR OPĆEG PRORAČUNA</t>
  </si>
  <si>
    <t>SUBVENCIJE</t>
  </si>
  <si>
    <t>SUBVENCIJE POLJOPRIVREDNICIMA</t>
  </si>
  <si>
    <t>OSTALI RASHODI</t>
  </si>
  <si>
    <t>OSTALE NAKNADE GRAĐANIMA I KUĆANSTVIMA</t>
  </si>
  <si>
    <t>OSTALI RASHODI ZA ZAPOSLENE</t>
  </si>
  <si>
    <t>RASHODI ZA NABAVU PROIZVEDENE DUGOTRAJNE IMOVINE</t>
  </si>
  <si>
    <t>POSTROJENJA I OPREMA</t>
  </si>
  <si>
    <t>RAČUN PRIHODA I RASHODA</t>
  </si>
  <si>
    <t>Proračun za</t>
  </si>
  <si>
    <t>Povećanje/</t>
  </si>
  <si>
    <t>Novi proračun</t>
  </si>
  <si>
    <t>2015.</t>
  </si>
  <si>
    <t>smanjenje</t>
  </si>
  <si>
    <t>PRIHODI POSLOVANJA</t>
  </si>
  <si>
    <t>RAZLIKA / VIŠAK - MANJAK</t>
  </si>
  <si>
    <t>PRIMICI OD FINANCIJSKE IMOVINE I ZADUŽIVANJA</t>
  </si>
  <si>
    <t>Članak 2.</t>
  </si>
  <si>
    <t>A. RAČUN PRIHODA I RASHODA</t>
  </si>
  <si>
    <t>Povećanje / smanjenje</t>
  </si>
  <si>
    <t>Vrsta prihoda i primitaka</t>
  </si>
  <si>
    <t>Članak 3.</t>
  </si>
  <si>
    <t>Članak 1.</t>
  </si>
  <si>
    <t>rashoda i izdataka po pojedinim nositeljima, korisnicima i programima kako slijedi:</t>
  </si>
  <si>
    <t>I. OPĆI DIO</t>
  </si>
  <si>
    <t>PLAĆE</t>
  </si>
  <si>
    <t>OSTALI NESP. RASHODI POSLOVANJA</t>
  </si>
  <si>
    <t>POMOĆI UNUTAR OPĆE DRŽAVE</t>
  </si>
  <si>
    <t>RASHODI ZA NABAVU NEF.IMOVINE</t>
  </si>
  <si>
    <t>RASHODI ZA NABAVU NEPROIZVEDENE</t>
  </si>
  <si>
    <t>DUGOTRAJNE IMOVINE</t>
  </si>
  <si>
    <t xml:space="preserve">RASHODI ZA NABAVU PROIZVEDENE </t>
  </si>
  <si>
    <t>NEMATERIJALNA PROIZVEDENA IMOVINA</t>
  </si>
  <si>
    <t>POVRATI ZAJMOVA</t>
  </si>
  <si>
    <t>IZDACI ZA FINANCIJSKU IMOVINU</t>
  </si>
  <si>
    <t>I OTPLATU ZAJMOVA</t>
  </si>
  <si>
    <t>VLASTITI IZVORI</t>
  </si>
  <si>
    <t>REZULTAT POSLOVANJA</t>
  </si>
  <si>
    <t>IZVANREDNI RASHODI</t>
  </si>
  <si>
    <t>POMOĆI TEMELJEM PRIJENOSA EU SREDSTAVA</t>
  </si>
  <si>
    <t>RAČUN FINANCIRANJA</t>
  </si>
  <si>
    <t>A.</t>
  </si>
  <si>
    <t>B.</t>
  </si>
  <si>
    <t>C.</t>
  </si>
  <si>
    <t>A. Računu prihoda i rashoda, B. Računu financiranja i C. Višku prihoda i primitaka, kako slijedi:</t>
  </si>
  <si>
    <t>Stipendije studentima</t>
  </si>
  <si>
    <t>DODATNA ULAGANJA</t>
  </si>
  <si>
    <t>IZDACI ZA UDJELE U GLAVNICI</t>
  </si>
  <si>
    <t>Program/
aktivnost</t>
  </si>
  <si>
    <t>Naziv programa/aktivnosti</t>
  </si>
  <si>
    <t>Naziv mjere RS</t>
  </si>
  <si>
    <t>Cilj Mjere RS</t>
  </si>
  <si>
    <t>3.1.1.Unaprjeđenje odgojno-obrazovne infrastrukture i obrazovnih programa</t>
  </si>
  <si>
    <t>Poboljšati uvjete rada u odgojno- obrazovnim institucijama</t>
  </si>
  <si>
    <t>2.2.1.Poticanje energetske učinkovitosti i korištenja obnovljivih izvora energije</t>
  </si>
  <si>
    <t>3.2.2. Unaprjeđenje društvene infrastrukture i aktivnosti civilnog društva</t>
  </si>
  <si>
    <t>Podići razinu kvalitete života kroz poticanje aktivnosti lokalne zajednice ulaganje u društvenu infrastrukturu</t>
  </si>
  <si>
    <t>Poboljšati kvalitetu prometne infrastrukture kroz unaprjeđenje prometnog sustava</t>
  </si>
  <si>
    <t>Aglomeracija</t>
  </si>
  <si>
    <t>2.1.3.Razvoj i modernizacija komunalne infrastrukture</t>
  </si>
  <si>
    <t>Unaprijediti kvalitetu komunalnih usluga</t>
  </si>
  <si>
    <t>Sanacija odlagališta smeća</t>
  </si>
  <si>
    <t>2.2.2.Razvoj sustava gospodarenja otpadom</t>
  </si>
  <si>
    <t>Unaprijediti sustav gospodarenja otpadom</t>
  </si>
  <si>
    <t>Izrada projektne i natječajne dokumentacije</t>
  </si>
  <si>
    <t>U K U P N O</t>
  </si>
  <si>
    <t>UZVORI SREDSTAVA</t>
  </si>
  <si>
    <t>Općinski proračun - vlastita sredstva</t>
  </si>
  <si>
    <t>Potpore i sufinanciranja</t>
  </si>
  <si>
    <t>Ukupno:</t>
  </si>
  <si>
    <t>REPUBLIKA HRVATSKA</t>
  </si>
  <si>
    <t>KOPRIVNIČKO - KRIŽEVAČKA ŽUPANIJA</t>
  </si>
  <si>
    <t>OPĆINA FERDINANDOVAC</t>
  </si>
  <si>
    <t>OPĆINSKO VIJEĆE</t>
  </si>
  <si>
    <t>POMOĆI OD IZVANPRORAČUNSKIH KORISNIKA</t>
  </si>
  <si>
    <t>UPRAVNE I ADMINISTRATIVNE PRISTOJBE</t>
  </si>
  <si>
    <t>RAZDJEL 001 PREDSTAVNIČKA I IZVRŠNA TIJELA</t>
  </si>
  <si>
    <t>GLAVA 00101: PREDSTAVNIČKA I IZVRŠNA TIJELA</t>
  </si>
  <si>
    <t>Program 01: Predstavnička i izvršna vlast</t>
  </si>
  <si>
    <t>Funkcijska klasifikacija: 01 - Opće javne usluge</t>
  </si>
  <si>
    <t>Izvor financiranja: 11 - Opći prihodi i primici</t>
  </si>
  <si>
    <t>Aktivnost A001010101: Općinski načelnik i zamjenik načelnika</t>
  </si>
  <si>
    <t>BRUTO PLAĆA</t>
  </si>
  <si>
    <t>Neto plaća načelnika</t>
  </si>
  <si>
    <t>Porez na dohodak</t>
  </si>
  <si>
    <t>Doprinosi iz plaća</t>
  </si>
  <si>
    <t>Doprinosi za zdravstveno osiguranje</t>
  </si>
  <si>
    <t>Doprinos za zapošljavanje</t>
  </si>
  <si>
    <t>Službena putovanja</t>
  </si>
  <si>
    <t>Stručno usavršavanje</t>
  </si>
  <si>
    <t>Usluge odvjetnika i pravnog savjetovanja</t>
  </si>
  <si>
    <t>Bruto naknada zamjeniku načelnika</t>
  </si>
  <si>
    <t>Reprezentacija - općinski i vjerski blagdani</t>
  </si>
  <si>
    <t>Koncert-Dani Općine</t>
  </si>
  <si>
    <t>Reprezentacija</t>
  </si>
  <si>
    <t>Reprezentacija - božićni pokloni</t>
  </si>
  <si>
    <t>Reprezentacija - međunarodna suradnja</t>
  </si>
  <si>
    <t>IZVARDENI RASHODI</t>
  </si>
  <si>
    <t>Tekuća zaliha</t>
  </si>
  <si>
    <t>OSTALI NESPOMENUTI RASHODI POSLOV.</t>
  </si>
  <si>
    <t>Naknade članovima Op.vijeća i Povjerenstava</t>
  </si>
  <si>
    <t>Savjet potrošača-naknade</t>
  </si>
  <si>
    <t>Tekuće donacije u novcu (savjet mladih)</t>
  </si>
  <si>
    <t>Tekuće donacije u novcu (stranke)</t>
  </si>
  <si>
    <t>Izvor financiranja: 41 - Pomoći</t>
  </si>
  <si>
    <t>Troškovi izbora za EU parlament</t>
  </si>
  <si>
    <t>Funkcijska klasifikacija: 01 Opće javne usluge</t>
  </si>
  <si>
    <t>Izvori financiranja: 11 - Opći prihodi i primici</t>
  </si>
  <si>
    <t>Tekuće održavanje</t>
  </si>
  <si>
    <t>Naknade članovima MO</t>
  </si>
  <si>
    <t>Trroškovi izbora - MO</t>
  </si>
  <si>
    <t>RAZDJEL 002 JEDINSTVENI UPRAVNI ODJEL</t>
  </si>
  <si>
    <t>GLAVA 00201: jedinstveni upravni odjel</t>
  </si>
  <si>
    <t>Program 01: Opći, upravni i financijsko računovod. poslovi</t>
  </si>
  <si>
    <t>Aktivnost A002010101: Redovni rad Jedinstvenog upravnog</t>
  </si>
  <si>
    <t>odjela</t>
  </si>
  <si>
    <t>Neto plaće</t>
  </si>
  <si>
    <t>Otpremnine</t>
  </si>
  <si>
    <t>Ostali rashodi za zaposlene (regres, božićnice,..)</t>
  </si>
  <si>
    <t>Naknada za prijevoz na posao i s posla</t>
  </si>
  <si>
    <t>Uredski materijal</t>
  </si>
  <si>
    <t>Toneri i tinte</t>
  </si>
  <si>
    <t>Literatura</t>
  </si>
  <si>
    <t>Materijal i sred. za čišćenje</t>
  </si>
  <si>
    <t>Materijal za tekuće održavanje</t>
  </si>
  <si>
    <t>Ostali materijal</t>
  </si>
  <si>
    <t>Električna energija</t>
  </si>
  <si>
    <t>Potrošnja plina i vode</t>
  </si>
  <si>
    <t>Sitan inventar</t>
  </si>
  <si>
    <t>Radna i zaštitna odjeća i obuća</t>
  </si>
  <si>
    <t>Usluge telefona</t>
  </si>
  <si>
    <t>Poštanske marke i poštarina</t>
  </si>
  <si>
    <t>Održavanje građevinskih objekata</t>
  </si>
  <si>
    <t>Sanacija Dječjeg vrtića</t>
  </si>
  <si>
    <t>Održavanje postrojenja i opreme</t>
  </si>
  <si>
    <t>Izdaci reklamiranja i objave oglasa</t>
  </si>
  <si>
    <t>Izrada i ažuriranje web i facebook str.,Općinski list</t>
  </si>
  <si>
    <t>Slivna vodna naknada</t>
  </si>
  <si>
    <t xml:space="preserve">Intelektualne usluge </t>
  </si>
  <si>
    <t>Najam opreme (fotokop.aparat)</t>
  </si>
  <si>
    <t>Najam ostale opreme</t>
  </si>
  <si>
    <t>Najam računalnih programa</t>
  </si>
  <si>
    <t>Ugovori o djelu - bruto</t>
  </si>
  <si>
    <t>Izrada Izvješća o stanju u prostoru</t>
  </si>
  <si>
    <t>Geodetske usluge</t>
  </si>
  <si>
    <t>Konzultantske usluge</t>
  </si>
  <si>
    <t>Računalne usluge i antivirusni programi</t>
  </si>
  <si>
    <t>Grafičke i tiskarske usluge,izrada fotografija</t>
  </si>
  <si>
    <t>Usluge bibliobusa</t>
  </si>
  <si>
    <t>HRT pretplata</t>
  </si>
  <si>
    <t>Usluga slanja e-računa</t>
  </si>
  <si>
    <t>Troškovi prijevoza pokojnika</t>
  </si>
  <si>
    <t>DP-1% prihoda</t>
  </si>
  <si>
    <t>Ostale nespomenute usluge</t>
  </si>
  <si>
    <t>Premije osiguranja</t>
  </si>
  <si>
    <t>Reprezentacija - tekuća</t>
  </si>
  <si>
    <t>Članarine- Udruga Općina,LAG, TZ</t>
  </si>
  <si>
    <t>Sudske i javnobilježničke pristojbe</t>
  </si>
  <si>
    <t>Bankarske usluge i usluge platnog prometa</t>
  </si>
  <si>
    <t>Zatezne kamate</t>
  </si>
  <si>
    <t>Ostali nesp. fin. rashodi</t>
  </si>
  <si>
    <t>Aktivnost A002010103: Izrada dokumentacije</t>
  </si>
  <si>
    <t>NEMATERIJALNA PROIZVEDENE IMOVINA</t>
  </si>
  <si>
    <t>Izrada projektne natječajne dokumentacije</t>
  </si>
  <si>
    <t xml:space="preserve">Program 02: Zapošljavanje osoba na javnim radovima </t>
  </si>
  <si>
    <t>i stručnom osposobljavanju</t>
  </si>
  <si>
    <t>Izvor financiranja:41 - Pomoći ; 11 - Opći prihodi i primici</t>
  </si>
  <si>
    <t xml:space="preserve">Aktivnost A002020101: Redovni rad osoba na javnim radovima </t>
  </si>
  <si>
    <t xml:space="preserve">RASHODI ZA ZAPOSLENE </t>
  </si>
  <si>
    <t>Ostali rashodi za zaposlene</t>
  </si>
  <si>
    <t>NAKNADE ZA PRIJEVOZ</t>
  </si>
  <si>
    <t>Naknade za prijevoz na posao i s posla</t>
  </si>
  <si>
    <t>GLAVA 00202: Poljoprivreda i poduzetništvo</t>
  </si>
  <si>
    <t>Program 01: Unaprjeđenje poljoprivrede</t>
  </si>
  <si>
    <t>Funkcijska klasifikacija: 04 - Ekonomski poslovi</t>
  </si>
  <si>
    <t>i stočarstva</t>
  </si>
  <si>
    <t>Troškovi umjetnog osjemenjivanja</t>
  </si>
  <si>
    <t>Sufinanciranje osiguranja usjeva</t>
  </si>
  <si>
    <t>Poljoprivredni redar</t>
  </si>
  <si>
    <t xml:space="preserve">GLAVA 00203: Prostorno planiranje, uređenje </t>
  </si>
  <si>
    <t>i komunalne djelatnosti</t>
  </si>
  <si>
    <t>Program 01: Program održavanja komunalne infrastrukture</t>
  </si>
  <si>
    <t>Funkcijska klasifikacija: 06 - Unaprjeđenje stanovanja i zajednice</t>
  </si>
  <si>
    <t xml:space="preserve">Izvor financiranja: 11 - Opći prihodi i primici; 31 - Prihodi za posebne namjene; </t>
  </si>
  <si>
    <t>cesta</t>
  </si>
  <si>
    <t>Gorivo za kosilice</t>
  </si>
  <si>
    <t>Materijal za tekuće održavanje paviljona u parku</t>
  </si>
  <si>
    <t>Materijal za održavanje kosilica</t>
  </si>
  <si>
    <t>Sadnice i cvijeće</t>
  </si>
  <si>
    <t>Usluge održavanja kosilica</t>
  </si>
  <si>
    <t>Usluge odvoza smeća s mjesnog groblja</t>
  </si>
  <si>
    <t>Šodrenje, odgrtanje snijega, tek.održavanje cesta i mostova</t>
  </si>
  <si>
    <t>Utrošak el.energije</t>
  </si>
  <si>
    <t>Održavanje i modernizacija mreže javne rasvjete</t>
  </si>
  <si>
    <t>Program 02: Program građenja komunalne infrastrukture</t>
  </si>
  <si>
    <t>nerazvrstanih cesta</t>
  </si>
  <si>
    <t>NC Kranjica Trepče</t>
  </si>
  <si>
    <t>Asfaltiranje nerazvrstanih cesta</t>
  </si>
  <si>
    <t>i rekreacijskih prostora</t>
  </si>
  <si>
    <t>Rekonstrukcija ograde oko nogometnog igrališta</t>
  </si>
  <si>
    <t>Izgradnja ograde i pješačke staze na groblju</t>
  </si>
  <si>
    <t xml:space="preserve">Program 03: Razvoj i upravljanje sustavom vodoopskrbe, </t>
  </si>
  <si>
    <t>odvodnje i zaštite voda</t>
  </si>
  <si>
    <t>Izvor financiranja: 11 - Opći prihodi i primici; 41 - Pomoći</t>
  </si>
  <si>
    <t>odvodnje</t>
  </si>
  <si>
    <t>RASH. ZA NABAVU PROIZV. DUGOTR. IMOV.</t>
  </si>
  <si>
    <t xml:space="preserve">Izgradnja sekundarnog vodovoda </t>
  </si>
  <si>
    <t>Program 04: Zaštita i uređenje okoliša</t>
  </si>
  <si>
    <t>Funkcijska klasifikacija: 05 - Zaštita okoliša</t>
  </si>
  <si>
    <t>Projekt "Održive misli"</t>
  </si>
  <si>
    <t>Održavanje javnih površina( septičke, kontejneri)</t>
  </si>
  <si>
    <t>Ostali izdaci vezani uz zaštitu okoliša</t>
  </si>
  <si>
    <t>Komunalni redar</t>
  </si>
  <si>
    <t>Nabava kosilica i opreme za komunalni pogon</t>
  </si>
  <si>
    <t>Nabava posuda za prikupljanje recikl.otpada</t>
  </si>
  <si>
    <t>Nabava posuda za prikupljanje komunalnog otpada</t>
  </si>
  <si>
    <t>VIŠEGODIŠNJI NASADI</t>
  </si>
  <si>
    <t>Program 05: Veterinarska zaštita okoliša</t>
  </si>
  <si>
    <t>Deratizacija i dezinsekcija</t>
  </si>
  <si>
    <t>Stručni nadzor nad provođenjem deratizacije</t>
  </si>
  <si>
    <t xml:space="preserve">Pregled mesa na trihinelozu </t>
  </si>
  <si>
    <t>Zbrinjavanje i čipiranje pasa</t>
  </si>
  <si>
    <t>Program 06: Izgradnja i održavanje ostale komunalne infrastrukture</t>
  </si>
  <si>
    <t>Održavanje skele, godišnji pregled i registracija</t>
  </si>
  <si>
    <t>Sređivanje imov.-pravnih odnosa, legalizacija</t>
  </si>
  <si>
    <t>objektima</t>
  </si>
  <si>
    <t>RASHODI ZA DODATNA ULAGANJA NA NEFIN.IMOVINI</t>
  </si>
  <si>
    <t>DODATNA ULAGANJA NA GRAĐEVINSKIM OBJEKTIMA</t>
  </si>
  <si>
    <t>Energetska obnova općinske zgrade</t>
  </si>
  <si>
    <t>Obnova zgrade (stara ljekarna)</t>
  </si>
  <si>
    <t>GLAVA 00204: Odgoj i obrazovanje</t>
  </si>
  <si>
    <t>Program 01: Predškolski odgoj</t>
  </si>
  <si>
    <t>Funkcijska klasifikacija: 0911 - Predškolsko obrazovanje</t>
  </si>
  <si>
    <t>Aktivnost A002040101: Redovni rad Dječjeg vrtića "Košutica"</t>
  </si>
  <si>
    <t>Korisnik: Dječji vrtić "Košutica"</t>
  </si>
  <si>
    <t>Bruto plaće za redovni rad</t>
  </si>
  <si>
    <t>Otpremnina</t>
  </si>
  <si>
    <t>Uredski materijal i ostali materijalni rashodi</t>
  </si>
  <si>
    <t>Materijal i sirovine</t>
  </si>
  <si>
    <t>Usluge telefona i pošte, HRT</t>
  </si>
  <si>
    <t>Objava oglasa</t>
  </si>
  <si>
    <t>Komunalne usluge</t>
  </si>
  <si>
    <t>Zdravstvene usluge</t>
  </si>
  <si>
    <t>Usluga izrade dokumentacije</t>
  </si>
  <si>
    <t>Ugovori o djelu</t>
  </si>
  <si>
    <t>OSTALI NESPOMENUTI RASH. POSLOVANJA</t>
  </si>
  <si>
    <t>Naknade za rad Upravnog vijeća</t>
  </si>
  <si>
    <t>Ostali nespomenuti financijski rashodi</t>
  </si>
  <si>
    <t>RASHODI ZA NABAVU NEFINANCIJSKE IMOV.</t>
  </si>
  <si>
    <t>R. ZA NABAVU PROIZVEDENE DUGOTR. IM.</t>
  </si>
  <si>
    <t>Oprema i namještaj</t>
  </si>
  <si>
    <t>DODATNA ULAGANJA NA NEFIN.IMOV.</t>
  </si>
  <si>
    <t>Energetski pregled-DV</t>
  </si>
  <si>
    <t>Rekonstrukcija sanitarnog čvora</t>
  </si>
  <si>
    <t>Nabava vansjkih igrala - Dječji vrtić</t>
  </si>
  <si>
    <t>Program 02: Osnovnoškolsko obrazovanje</t>
  </si>
  <si>
    <t>Funkcijska klasifikacija: 0912 - Osnovno obrazovanje</t>
  </si>
  <si>
    <t>Aktivnost A002040201: Unaprjeđenje nastave u Osnovnoj školi</t>
  </si>
  <si>
    <t>Poboljšanje standarda i školske aktivnosti OŠ Ferdinandovac</t>
  </si>
  <si>
    <t>Prometna edukacija djece</t>
  </si>
  <si>
    <t>Program 03: Srednjoškolsko obrazovanje</t>
  </si>
  <si>
    <t>Funkcijska klasifikacija: 092 - Srednjoškolsko obrazovanje</t>
  </si>
  <si>
    <t>Sufinanciranje prijevoza učenika</t>
  </si>
  <si>
    <t>Program 04: Visoka naobrazba</t>
  </si>
  <si>
    <t>Funkcijska klasifikacija: 094 - Visoka naobrazba</t>
  </si>
  <si>
    <t>GLAVA 00205: ORGANIZACIJA I PROVOĐENJE ZAŠTITE I SPAŠAVANJA</t>
  </si>
  <si>
    <t>Program 01: Protupožarna zaštita</t>
  </si>
  <si>
    <t>Funkcijska klasifikacija: 032 - Protupožarna zaštita</t>
  </si>
  <si>
    <t>Pomoći gradskom proračunu-JVP</t>
  </si>
  <si>
    <t>TEKUĆE DONACIJE - vatrogastvo</t>
  </si>
  <si>
    <t>VZ Općine Ferdinandovac</t>
  </si>
  <si>
    <t>DVD Ferdinandovac</t>
  </si>
  <si>
    <t>DVD BRODIĆ</t>
  </si>
  <si>
    <t>DVD LEPA GREDA</t>
  </si>
  <si>
    <t>Program 02: Civilna zaštita</t>
  </si>
  <si>
    <t>Funkcijska klasifikacija: 03 - Javni red i sigurnost</t>
  </si>
  <si>
    <t>Donacija - Civilna zaštita</t>
  </si>
  <si>
    <t>Donacija - HGSS</t>
  </si>
  <si>
    <t>GLAVA 00206: REKREACIJA, KULTURA, RELIGIJA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</si>
  <si>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</si>
  <si>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</si>
  <si>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</si>
  <si>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</si>
  <si>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TEKUĆE DONACIJE-kultura</t>
  </si>
  <si>
    <t>TEKUĆE DONACIJE - tehnička kultura</t>
  </si>
  <si>
    <t>Program 03: Program sufinanc. vjerskih udruga i zajednica</t>
  </si>
  <si>
    <t>TEKUĆE DONACIJE-župa i vjerske udruge</t>
  </si>
  <si>
    <t>Župa sv. Ferdinanda</t>
  </si>
  <si>
    <t>Bratovština sv. Ferdinanda</t>
  </si>
  <si>
    <t>GLAVA 00207: ZDRAVSTVO I SOCIJALNA SKRB</t>
  </si>
  <si>
    <t>Program 01: Pomoć obiteljima i kućanstvima</t>
  </si>
  <si>
    <t>Funkcijska klasifikacija: 10 - Socijalna zaštita</t>
  </si>
  <si>
    <t>Aktivnost A002070101: Pomoć obiteljima</t>
  </si>
  <si>
    <t>Sufinanciranje stanovanja</t>
  </si>
  <si>
    <t>Ostale naknade građanima i kućanstvima</t>
  </si>
  <si>
    <t xml:space="preserve">Pomoć umirovljenicima </t>
  </si>
  <si>
    <t>Sufinanciranje drva za ogrijev obiteljima</t>
  </si>
  <si>
    <t>Porodiljne naknade</t>
  </si>
  <si>
    <t>Pomoć mladim obiteljima-stambeno zbrinjavanje</t>
  </si>
  <si>
    <t>Sufinanciranje prehrane učenika OŠ</t>
  </si>
  <si>
    <t xml:space="preserve">Sufinanciranje odgoja i obrazovanja djece s </t>
  </si>
  <si>
    <t>posebnim potrebama te nadarene djece</t>
  </si>
  <si>
    <t>Sufinanciranje udžbenika (OŠ)</t>
  </si>
  <si>
    <t>OSTALE NAKNADE GRAĐANIMA I KUĆANST.</t>
  </si>
  <si>
    <t>Sufinanciranje gerontodomaćice - Mariška</t>
  </si>
  <si>
    <t>Aktivnost A002070102: Pokloni djeci za blagdane</t>
  </si>
  <si>
    <t>Pokloni djeci za blagdane</t>
  </si>
  <si>
    <t>PLAĆE ZA REDOVAN RAD</t>
  </si>
  <si>
    <t>Plaće za zaposlene žene</t>
  </si>
  <si>
    <t>Dio plaće koordinatora</t>
  </si>
  <si>
    <t>Doprinosi za zdravstveno osiguranje koordinatora</t>
  </si>
  <si>
    <t>Troškovi prijevoza do korisnika</t>
  </si>
  <si>
    <t>Radna odjeća i obuća</t>
  </si>
  <si>
    <t>PRIJEVOZNA SREDSTVA</t>
  </si>
  <si>
    <t>Nabava bicikala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</si>
  <si>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</si>
  <si>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</si>
  <si>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</si>
  <si>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</si>
  <si>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Akcija Solidarnost na djelu</t>
  </si>
  <si>
    <t>Društvo multiple skleroze</t>
  </si>
  <si>
    <t>Funkcijska klasifikacija: 07 - Zdravstvo</t>
  </si>
  <si>
    <t>Aktivnost A002070202: Sufinanciranje zdravstvenih usluga</t>
  </si>
  <si>
    <t xml:space="preserve">Donacija za TIM 2 </t>
  </si>
  <si>
    <t>GLAVA 008: Poticanje razvoja civilnog društva</t>
  </si>
  <si>
    <t>Program 01: Djelatnost udruga građana</t>
  </si>
  <si>
    <t>Aktivnost A002080101: Sufinanciranje projekata</t>
  </si>
  <si>
    <t>Proračun</t>
  </si>
  <si>
    <t>Više/manje</t>
  </si>
  <si>
    <t xml:space="preserve">Izmjene i </t>
  </si>
  <si>
    <t>Aktivnost A001010102: Općinsko vijeće i radna tijela Općinskog vijeća</t>
  </si>
  <si>
    <t>Aktivnost A001010103: Izbori za EU parlament</t>
  </si>
  <si>
    <t>Aktivnost: A001020101 Djelokrug mjesne samouprave</t>
  </si>
  <si>
    <t>Aktivnost A002010102 : Financije</t>
  </si>
  <si>
    <t xml:space="preserve">Aktivnost A002020101: Poticanje poljoprivredne proizvodnje </t>
  </si>
  <si>
    <t xml:space="preserve">Aktivnost A002030101: Održavanje javnih površine i nerazvrstanih </t>
  </si>
  <si>
    <t>Aktivnost A002030102 - Tekuće održavanje mreže javne rasvjete</t>
  </si>
  <si>
    <t xml:space="preserve">Kapitalni projekt K002030201: Rekonstrukcija i gradnja </t>
  </si>
  <si>
    <t xml:space="preserve">Kapitalni projekt K002030202 - Rekonstrukcija sportskih </t>
  </si>
  <si>
    <t>Aktivnost A002030401: Zaštita i uređenje okoliša</t>
  </si>
  <si>
    <t xml:space="preserve">Kapitalni projekt K002030401: Sanacija odlagališta smeća </t>
  </si>
  <si>
    <t>Aktivnost A002030501: Veterinarske usluge</t>
  </si>
  <si>
    <t xml:space="preserve">Kapitalni projekt K002030601: Dodatna ulaganja na građevinskim </t>
  </si>
  <si>
    <t>Aktivnost A002040301: Sufinanc.prijevoza učenika srednjih š.</t>
  </si>
  <si>
    <t>Aktivnost A002040401: Studentske stipendije</t>
  </si>
  <si>
    <t>Aktivnost A002050101: Sufinanciranje rada vatrogasnih društava, zajednica i postrojbi</t>
  </si>
  <si>
    <t>Aktivnost A002050201: Sufinanciranje rada civilne zaštite i HGSS-a</t>
  </si>
  <si>
    <t>Aktivnost A002060101: Sufinanciranje programa sportskih udruga</t>
  </si>
  <si>
    <t>Aktivnost A002060201: Sufinanciranje programa udruga u kulturi i tehničkoj kulturi</t>
  </si>
  <si>
    <t>Aktivnost A002060202: Sufinanc. udruga u kulturi i teh.kulturi</t>
  </si>
  <si>
    <t>Aktivnost A002060301: Sufinanc. župe i prog.vjerskih udruga</t>
  </si>
  <si>
    <t>Kapitalni projekt K002070101 : Brižne žene Podravske</t>
  </si>
  <si>
    <t xml:space="preserve">PRIHODI OD PRODAJE </t>
  </si>
  <si>
    <t>NEFINANCIJSKE IMOVINE</t>
  </si>
  <si>
    <t>RASHODI ZA NABAVU</t>
  </si>
  <si>
    <t>PRIMICI OD FINANCIJSKE IMOVINE</t>
  </si>
  <si>
    <t>I ZADUŽIVANJA</t>
  </si>
  <si>
    <t>NETO ZADUŽIVANJE/FINANCIRANJE</t>
  </si>
  <si>
    <t>TEKUĆE GODINE</t>
  </si>
  <si>
    <t>Članak 4.</t>
  </si>
  <si>
    <t>III. ZAVRŠNA ODREDBA</t>
  </si>
  <si>
    <t>Članak 5.</t>
  </si>
  <si>
    <t>Ove Izmjene i dopune Proračuna  stupaju na snagu prvog dana od dana objave u "Službenom glasniku Koprivničko - križevačke županije".</t>
  </si>
  <si>
    <t xml:space="preserve">OPĆINSKO VIJEĆE </t>
  </si>
  <si>
    <t>OPĆINE FERDINANDOVAC</t>
  </si>
  <si>
    <t>PREDSJEDNIK:</t>
  </si>
  <si>
    <t>Vjekoslav Čordašev, prof.</t>
  </si>
  <si>
    <t xml:space="preserve">     OPĆINE FERDINANDOVAC</t>
  </si>
  <si>
    <t>PREDSJEDNIK</t>
  </si>
  <si>
    <t>Milan Kolar</t>
  </si>
  <si>
    <t>Projekcija 2021.</t>
  </si>
  <si>
    <t>A002010103</t>
  </si>
  <si>
    <t>K002030201</t>
  </si>
  <si>
    <t>Rekonstrukcija i gradnja nerazvrstanih cesta</t>
  </si>
  <si>
    <t>K002030301</t>
  </si>
  <si>
    <t>Izgradnja sekundarnog vodovoda i odvodnje</t>
  </si>
  <si>
    <t>K002030401</t>
  </si>
  <si>
    <t>K002030402</t>
  </si>
  <si>
    <t xml:space="preserve">                                                                                                                                     IZMJENE I DOPUNE PLANA RAZVOJNIH PROGRAMA </t>
  </si>
  <si>
    <t>Dodatna ulaganja na građevinskim objektima</t>
  </si>
  <si>
    <t>K002040102</t>
  </si>
  <si>
    <t>Nabava vanjskih igrala</t>
  </si>
  <si>
    <t>2.1.1. Razvoj i modernizacija prometne infrastrukture</t>
  </si>
  <si>
    <t>Podići razinu kvalitete života kroz poticanje i promoviranje korištenja OIE te energetske učinkovitost</t>
  </si>
  <si>
    <t xml:space="preserve">                Na temelju članka 39., stavka 2. Zakona o proračunu ("Narodne novine" broj 87/08, 136/12. i 15/15) i članka 31. Statuta Općine Ferdinandovac ("Službeni </t>
  </si>
  <si>
    <t xml:space="preserve">                                         OPĆINSKO VIJEĆE OPĆINE FERDINANDOVAC</t>
  </si>
  <si>
    <t>Izvor financiranja:11 - Opći prihodi i primici</t>
  </si>
  <si>
    <t>Aktivnost A002020104: Nabava opreme i namještaja</t>
  </si>
  <si>
    <t>RASHODI ZA NABAVU PROIZVEDENE NEFINANC.IMOVINE</t>
  </si>
  <si>
    <t>RASHODI ZA NABAVU PROIZVEDENE NEFIN. IMOVINE</t>
  </si>
  <si>
    <t>Uredska oprema i namještaj</t>
  </si>
  <si>
    <t>Program 07: Izgradnja i održavanje poslovne infrastrukture</t>
  </si>
  <si>
    <t>Aktivnost A002030601: Održavanje objekata komunalne infrastrukture</t>
  </si>
  <si>
    <t>Kapitalni projekt K002040101: Uređenje vanjskih prostora dječjeg vrtića</t>
  </si>
  <si>
    <t xml:space="preserve">MANJAK PRIHODA I PRIMITAKA </t>
  </si>
  <si>
    <t>VIŠAK  PRIHODA PRETHODNIH GODINA</t>
  </si>
  <si>
    <t>PRENESENA SREDSTVA</t>
  </si>
  <si>
    <t>VIŠAK PRIHODA I PRIMITAKA IZ PRETHODNIH</t>
  </si>
  <si>
    <t>GODINA</t>
  </si>
  <si>
    <t>D.</t>
  </si>
  <si>
    <t>UKUPNO</t>
  </si>
  <si>
    <t>VIŠAK/MANJAK + NETO FINANCIRANJE</t>
  </si>
  <si>
    <t>41 - Pomoći; Višak prihoda prethodnih godina</t>
  </si>
  <si>
    <t>Izvor financiranja: 11 - Opći prihodi i primici; 41-Pomoći; Višak prihoda prethodnih godina</t>
  </si>
  <si>
    <t>Izvor financiranja: 11 - Opći prihodi i primici; 31 - Prihodi za posebne namjene; 41-Pomoći; Višak prihoda prethodnih godina</t>
  </si>
  <si>
    <t>IZMJENE I DOPUNE PRORAČUNA OPĆINE FERDINANDOVAC</t>
  </si>
  <si>
    <t xml:space="preserve"> ZA 2020. GODINU I PROJEKCIJE ZA 2021. I 2022. GODINU</t>
  </si>
  <si>
    <t xml:space="preserve">                    U Proračunu Općine Ferdinandovac za 2020. godinu i projekcijama za 2021. i 2022. godinu ("Službeni glasnik Koprivničko - križevačke županije"</t>
  </si>
  <si>
    <t>2020.</t>
  </si>
  <si>
    <t>Proračun za 2020.</t>
  </si>
  <si>
    <t>Novi proračun za 2020.</t>
  </si>
  <si>
    <t>dopune 2020.</t>
  </si>
  <si>
    <t>Nematerijalna proizvedena imovine</t>
  </si>
  <si>
    <t>( uređenje) na mjesnom groblju</t>
  </si>
  <si>
    <t>Izvor financiranja: Opći prihodi i primici</t>
  </si>
  <si>
    <t>Aktivnost A001010104: Udjeli u glavnici</t>
  </si>
  <si>
    <t>UDJELI U GLAVNICI TRGOVAČKIH DRUŠTAVA</t>
  </si>
  <si>
    <t>Kapitalni projekt K002030402: Mobilno reciklažno dvorište</t>
  </si>
  <si>
    <t>RASHODI ZA NABAVU NEPROIZVEDENE DUGOTRAJNE IMOVINE</t>
  </si>
  <si>
    <t>Kapitalni projekt K002030403: Nabava opreme za zaštitu okoliša</t>
  </si>
  <si>
    <t>Kapitalni projekt K02030404: Uređenje drvoreda</t>
  </si>
  <si>
    <t>Program 07: Izgradnja i održavanje turističke infrastrukture</t>
  </si>
  <si>
    <t>Funkcijska klasifikacija: 06 - Rekreacija, kultura, religija</t>
  </si>
  <si>
    <t>Aktivnost A002030701:  Izgradnja i održavanje turističke infrastrukture</t>
  </si>
  <si>
    <t>IZGRADNJA I ODRŽAVANJE TURISTIČKE INFRASTRUKTURE</t>
  </si>
  <si>
    <t>Izmjene i dopune Plana razvojnih programa za razdoblje 2020. - 2022. godine nalaze se u prilogu i sastavni su dio ovog Proračuna.</t>
  </si>
  <si>
    <t>Plan 2020.</t>
  </si>
  <si>
    <t>Projekcija 2022.</t>
  </si>
  <si>
    <t>Mobilno reciklažno dvorište</t>
  </si>
  <si>
    <t>Održavanje i uređenje parkova</t>
  </si>
  <si>
    <t>Modernizacija mreže javne rasvjete</t>
  </si>
  <si>
    <t>Izgradnja i održavanje turističke infrastrukture</t>
  </si>
  <si>
    <t>Ovaj Plan razvojnih programa sastavni je dio Proračuna Općine Ferdinandovac za 2020. godinu.</t>
  </si>
  <si>
    <t xml:space="preserve">                                  ZA RAZDOBLJE OD 2020. DO 2022. GODINE</t>
  </si>
  <si>
    <t>Izgradnja ograde i pješačke staze na mjesnom groblju i uređenje groblja</t>
  </si>
  <si>
    <t>Rekonstrukcija i uređenje Društvenih domova</t>
  </si>
  <si>
    <t>Kapitalni projekt K002030301: Izgradnja sekundarnog vodovoda i</t>
  </si>
  <si>
    <t>K001020601</t>
  </si>
  <si>
    <t>A002030101</t>
  </si>
  <si>
    <t>A00203002</t>
  </si>
  <si>
    <t>A002030701</t>
  </si>
  <si>
    <t>1.1.1. Razvoj i promocija
turističkih proizvoda i usluga</t>
  </si>
  <si>
    <t>Osmišljavanje novih turističkih proizvoda i sadržaja</t>
  </si>
  <si>
    <t xml:space="preserve">SUBVENCIJE POLJOPRIVREDNICIMA </t>
  </si>
  <si>
    <t>I PODUZETNICIMA</t>
  </si>
  <si>
    <t xml:space="preserve">      U članku 2. Prihodi i rashodi te primici i izdaci po ekonomskoj klasifikaciji utvrđeni u Računu prihoda i rashoda i Računu financiranja u Proračunu mijenjaju se u:</t>
  </si>
  <si>
    <t xml:space="preserve">          U članku 3. brojka "20.810.800 kuna" zamijenjuje se brojkom "23.299.237,50 kuna" te se provode Izmjene i dopune</t>
  </si>
  <si>
    <t>Kapitalni projekt K002030202 - Izgradnja ograde i pješačke staze</t>
  </si>
  <si>
    <t>K002030202</t>
  </si>
  <si>
    <t>glasnik Koprivničko - križevačke županije" broj 6/13, 1/18. i 5/20), Općinsko vijeće Općine Ferdinandovac na 34. sjednici održanoj 17. lipnja 2020. donijelo je</t>
  </si>
  <si>
    <t>broj 21/19) (u daljnjem tekstu: Proračun) u članku 1. mijenjaju se: A. Račun prihoda i rashoda, B. Račun financiranja i C. Višak prihoda i primitaka, kako slijedi:</t>
  </si>
  <si>
    <t>KLASA: 400-06/19-01/02</t>
  </si>
  <si>
    <t>URBROJ: 2137/15-01-20-4</t>
  </si>
  <si>
    <t>Ferdinandovac, 17. lipnja 2020.</t>
  </si>
  <si>
    <t xml:space="preserve">                     PREDSJEDNIK: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</si>
</sst>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4" fontId="3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4" fontId="8" fillId="0" borderId="0" xfId="0" applyNumberFormat="1" applyFont="1" applyBorder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11" fillId="0" borderId="0" xfId="0" applyFont="1"/>
    <xf numFmtId="0" fontId="9" fillId="0" borderId="0" xfId="0" applyFont="1" applyFill="1"/>
    <xf numFmtId="0" fontId="9" fillId="0" borderId="0" xfId="0" applyFont="1"/>
    <xf numFmtId="0" fontId="0" fillId="0" borderId="0" xfId="0" applyFill="1" applyBorder="1"/>
    <xf numFmtId="2" fontId="8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4" fontId="6" fillId="0" borderId="0" xfId="0" applyNumberFormat="1" applyFont="1"/>
    <xf numFmtId="2" fontId="5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/>
    <xf numFmtId="4" fontId="6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Fill="1"/>
    <xf numFmtId="4" fontId="4" fillId="0" borderId="0" xfId="0" applyNumberFormat="1" applyFont="1" applyFill="1"/>
    <xf numFmtId="4" fontId="11" fillId="0" borderId="0" xfId="0" applyNumberFormat="1" applyFont="1"/>
    <xf numFmtId="0" fontId="6" fillId="0" borderId="0" xfId="0" applyFont="1" applyBorder="1"/>
    <xf numFmtId="2" fontId="11" fillId="0" borderId="0" xfId="0" applyNumberFormat="1" applyFont="1" applyBorder="1"/>
    <xf numFmtId="0" fontId="8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/>
    <xf numFmtId="4" fontId="8" fillId="0" borderId="0" xfId="0" applyNumberFormat="1" applyFont="1"/>
    <xf numFmtId="4" fontId="3" fillId="0" borderId="0" xfId="0" applyNumberFormat="1" applyFont="1"/>
    <xf numFmtId="0" fontId="16" fillId="0" borderId="0" xfId="0" applyFont="1"/>
    <xf numFmtId="4" fontId="5" fillId="0" borderId="0" xfId="0" applyNumberFormat="1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0" fillId="0" borderId="0" xfId="0" applyNumberFormat="1" applyFill="1" applyBorder="1"/>
    <xf numFmtId="0" fontId="3" fillId="0" borderId="0" xfId="0" applyFont="1" applyBorder="1" applyAlignment="1">
      <alignment wrapText="1"/>
    </xf>
    <xf numFmtId="0" fontId="12" fillId="0" borderId="0" xfId="0" applyFont="1"/>
    <xf numFmtId="0" fontId="5" fillId="0" borderId="0" xfId="0" applyFont="1" applyAlignment="1"/>
    <xf numFmtId="4" fontId="9" fillId="3" borderId="0" xfId="0" applyNumberFormat="1" applyFont="1" applyFill="1"/>
    <xf numFmtId="0" fontId="9" fillId="3" borderId="0" xfId="0" applyFont="1" applyFill="1"/>
    <xf numFmtId="4" fontId="11" fillId="3" borderId="0" xfId="0" applyNumberFormat="1" applyFont="1" applyFill="1"/>
    <xf numFmtId="0" fontId="6" fillId="3" borderId="0" xfId="0" applyFont="1" applyFill="1" applyBorder="1"/>
    <xf numFmtId="4" fontId="6" fillId="3" borderId="0" xfId="0" applyNumberFormat="1" applyFont="1" applyFill="1" applyBorder="1"/>
    <xf numFmtId="0" fontId="8" fillId="0" borderId="0" xfId="1" applyFont="1" applyBorder="1"/>
    <xf numFmtId="0" fontId="8" fillId="0" borderId="0" xfId="1" applyBorder="1"/>
    <xf numFmtId="0" fontId="8" fillId="0" borderId="0" xfId="1"/>
    <xf numFmtId="0" fontId="2" fillId="0" borderId="0" xfId="1" applyFont="1" applyAlignment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 readingOrder="1"/>
    </xf>
    <xf numFmtId="3" fontId="3" fillId="3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left" vertical="center" wrapText="1" readingOrder="1"/>
    </xf>
    <xf numFmtId="49" fontId="3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center" wrapText="1" shrinkToFit="1"/>
    </xf>
    <xf numFmtId="0" fontId="5" fillId="0" borderId="1" xfId="1" applyFont="1" applyBorder="1"/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/>
    <xf numFmtId="0" fontId="8" fillId="0" borderId="0" xfId="1" applyFont="1" applyBorder="1" applyAlignment="1">
      <alignment horizontal="center" vertical="center"/>
    </xf>
    <xf numFmtId="0" fontId="5" fillId="0" borderId="0" xfId="1" applyFont="1"/>
    <xf numFmtId="0" fontId="3" fillId="0" borderId="0" xfId="1" applyFont="1"/>
    <xf numFmtId="4" fontId="3" fillId="0" borderId="0" xfId="1" applyNumberFormat="1" applyFont="1"/>
    <xf numFmtId="4" fontId="8" fillId="0" borderId="0" xfId="1" applyNumberFormat="1"/>
    <xf numFmtId="0" fontId="5" fillId="0" borderId="2" xfId="1" applyFont="1" applyBorder="1"/>
    <xf numFmtId="4" fontId="5" fillId="0" borderId="2" xfId="1" applyNumberFormat="1" applyFont="1" applyBorder="1"/>
    <xf numFmtId="0" fontId="3" fillId="0" borderId="0" xfId="1" applyFont="1" applyBorder="1"/>
    <xf numFmtId="0" fontId="8" fillId="0" borderId="0" xfId="1" applyFont="1"/>
    <xf numFmtId="4" fontId="9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18" fillId="0" borderId="0" xfId="0" applyFont="1"/>
    <xf numFmtId="4" fontId="19" fillId="0" borderId="0" xfId="0" applyNumberFormat="1" applyFont="1" applyBorder="1"/>
    <xf numFmtId="0" fontId="7" fillId="4" borderId="0" xfId="0" applyFont="1" applyFill="1"/>
    <xf numFmtId="4" fontId="7" fillId="4" borderId="0" xfId="0" applyNumberFormat="1" applyFont="1" applyFill="1"/>
    <xf numFmtId="0" fontId="4" fillId="5" borderId="0" xfId="0" applyFont="1" applyFill="1" applyBorder="1"/>
    <xf numFmtId="4" fontId="4" fillId="5" borderId="0" xfId="0" applyNumberFormat="1" applyFont="1" applyFill="1" applyBorder="1"/>
    <xf numFmtId="0" fontId="5" fillId="6" borderId="0" xfId="0" applyFont="1" applyFill="1" applyBorder="1"/>
    <xf numFmtId="4" fontId="3" fillId="6" borderId="0" xfId="0" applyNumberFormat="1" applyFont="1" applyFill="1" applyBorder="1"/>
    <xf numFmtId="0" fontId="5" fillId="7" borderId="0" xfId="0" applyFont="1" applyFill="1" applyBorder="1"/>
    <xf numFmtId="4" fontId="3" fillId="7" borderId="0" xfId="0" applyNumberFormat="1" applyFont="1" applyFill="1" applyBorder="1"/>
    <xf numFmtId="0" fontId="5" fillId="8" borderId="0" xfId="0" applyFont="1" applyFill="1" applyBorder="1"/>
    <xf numFmtId="4" fontId="0" fillId="8" borderId="0" xfId="0" applyNumberFormat="1" applyFill="1"/>
    <xf numFmtId="0" fontId="5" fillId="9" borderId="0" xfId="0" applyFont="1" applyFill="1" applyBorder="1"/>
    <xf numFmtId="0" fontId="0" fillId="9" borderId="0" xfId="0" applyFill="1" applyBorder="1"/>
    <xf numFmtId="4" fontId="0" fillId="9" borderId="0" xfId="0" applyNumberFormat="1" applyFill="1"/>
    <xf numFmtId="0" fontId="5" fillId="10" borderId="0" xfId="0" applyFont="1" applyFill="1" applyBorder="1"/>
    <xf numFmtId="0" fontId="0" fillId="10" borderId="0" xfId="0" applyFill="1" applyBorder="1"/>
    <xf numFmtId="4" fontId="3" fillId="10" borderId="0" xfId="0" applyNumberFormat="1" applyFont="1" applyFill="1" applyBorder="1"/>
    <xf numFmtId="0" fontId="0" fillId="0" borderId="0" xfId="0" applyFont="1" applyFill="1" applyBorder="1"/>
    <xf numFmtId="4" fontId="5" fillId="9" borderId="0" xfId="0" applyNumberFormat="1" applyFont="1" applyFill="1" applyBorder="1"/>
    <xf numFmtId="4" fontId="5" fillId="9" borderId="0" xfId="0" applyNumberFormat="1" applyFont="1" applyFill="1"/>
    <xf numFmtId="4" fontId="5" fillId="10" borderId="0" xfId="0" applyNumberFormat="1" applyFont="1" applyFill="1" applyBorder="1"/>
    <xf numFmtId="4" fontId="5" fillId="7" borderId="0" xfId="0" applyNumberFormat="1" applyFont="1" applyFill="1" applyBorder="1"/>
    <xf numFmtId="4" fontId="5" fillId="8" borderId="0" xfId="0" applyNumberFormat="1" applyFont="1" applyFill="1" applyBorder="1"/>
    <xf numFmtId="4" fontId="3" fillId="8" borderId="0" xfId="0" applyNumberFormat="1" applyFont="1" applyFill="1"/>
    <xf numFmtId="4" fontId="3" fillId="9" borderId="0" xfId="0" applyNumberFormat="1" applyFont="1" applyFill="1"/>
    <xf numFmtId="4" fontId="6" fillId="5" borderId="0" xfId="0" applyNumberFormat="1" applyFont="1" applyFill="1" applyBorder="1"/>
    <xf numFmtId="4" fontId="0" fillId="10" borderId="0" xfId="0" applyNumberFormat="1" applyFill="1" applyBorder="1"/>
    <xf numFmtId="4" fontId="0" fillId="10" borderId="0" xfId="0" applyNumberFormat="1" applyFill="1"/>
    <xf numFmtId="0" fontId="5" fillId="11" borderId="0" xfId="0" applyFont="1" applyFill="1" applyBorder="1"/>
    <xf numFmtId="4" fontId="3" fillId="11" borderId="0" xfId="0" applyNumberFormat="1" applyFont="1" applyFill="1" applyBorder="1"/>
    <xf numFmtId="4" fontId="0" fillId="7" borderId="0" xfId="0" applyNumberFormat="1" applyFill="1" applyBorder="1"/>
    <xf numFmtId="4" fontId="0" fillId="7" borderId="0" xfId="0" applyNumberFormat="1" applyFill="1"/>
    <xf numFmtId="4" fontId="5" fillId="6" borderId="0" xfId="0" applyNumberFormat="1" applyFont="1" applyFill="1" applyBorder="1"/>
    <xf numFmtId="4" fontId="9" fillId="8" borderId="0" xfId="0" applyNumberFormat="1" applyFont="1" applyFill="1"/>
    <xf numFmtId="0" fontId="5" fillId="12" borderId="0" xfId="0" applyFont="1" applyFill="1" applyBorder="1"/>
    <xf numFmtId="4" fontId="5" fillId="12" borderId="0" xfId="0" applyNumberFormat="1" applyFont="1" applyFill="1" applyBorder="1"/>
    <xf numFmtId="4" fontId="9" fillId="12" borderId="0" xfId="0" applyNumberFormat="1" applyFont="1" applyFill="1"/>
    <xf numFmtId="4" fontId="9" fillId="10" borderId="0" xfId="0" applyNumberFormat="1" applyFont="1" applyFill="1"/>
    <xf numFmtId="4" fontId="9" fillId="6" borderId="0" xfId="0" applyNumberFormat="1" applyFont="1" applyFill="1"/>
    <xf numFmtId="4" fontId="5" fillId="10" borderId="0" xfId="0" applyNumberFormat="1" applyFont="1" applyFill="1"/>
    <xf numFmtId="4" fontId="9" fillId="7" borderId="0" xfId="0" applyNumberFormat="1" applyFont="1" applyFill="1"/>
    <xf numFmtId="4" fontId="8" fillId="8" borderId="0" xfId="0" applyNumberFormat="1" applyFont="1" applyFill="1" applyBorder="1"/>
    <xf numFmtId="4" fontId="8" fillId="12" borderId="0" xfId="0" applyNumberFormat="1" applyFont="1" applyFill="1" applyBorder="1"/>
    <xf numFmtId="0" fontId="8" fillId="10" borderId="0" xfId="0" applyFont="1" applyFill="1" applyBorder="1"/>
    <xf numFmtId="4" fontId="8" fillId="10" borderId="0" xfId="0" applyNumberFormat="1" applyFont="1" applyFill="1" applyBorder="1"/>
    <xf numFmtId="0" fontId="0" fillId="12" borderId="0" xfId="0" applyFill="1" applyBorder="1"/>
    <xf numFmtId="4" fontId="0" fillId="12" borderId="0" xfId="0" applyNumberFormat="1" applyFill="1"/>
    <xf numFmtId="0" fontId="5" fillId="13" borderId="0" xfId="0" applyFont="1" applyFill="1" applyBorder="1"/>
    <xf numFmtId="0" fontId="0" fillId="13" borderId="0" xfId="0" applyFill="1" applyBorder="1"/>
    <xf numFmtId="4" fontId="0" fillId="13" borderId="0" xfId="0" applyNumberFormat="1" applyFill="1"/>
    <xf numFmtId="0" fontId="0" fillId="11" borderId="0" xfId="0" applyFill="1" applyBorder="1"/>
    <xf numFmtId="4" fontId="5" fillId="11" borderId="0" xfId="0" applyNumberFormat="1" applyFont="1" applyFill="1" applyBorder="1"/>
    <xf numFmtId="4" fontId="8" fillId="9" borderId="0" xfId="0" applyNumberFormat="1" applyFont="1" applyFill="1" applyBorder="1"/>
    <xf numFmtId="4" fontId="4" fillId="0" borderId="0" xfId="0" applyNumberFormat="1" applyFont="1" applyAlignment="1">
      <alignment horizontal="center"/>
    </xf>
    <xf numFmtId="4" fontId="0" fillId="0" borderId="0" xfId="0" applyNumberFormat="1" applyFill="1"/>
    <xf numFmtId="4" fontId="8" fillId="0" borderId="0" xfId="0" applyNumberFormat="1" applyFont="1" applyFill="1"/>
    <xf numFmtId="1" fontId="3" fillId="0" borderId="0" xfId="0" applyNumberFormat="1" applyFont="1" applyFill="1" applyBorder="1"/>
    <xf numFmtId="2" fontId="3" fillId="0" borderId="0" xfId="0" applyNumberFormat="1" applyFont="1" applyBorder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Border="1"/>
    <xf numFmtId="4" fontId="12" fillId="0" borderId="0" xfId="0" applyNumberFormat="1" applyFont="1" applyBorder="1"/>
    <xf numFmtId="4" fontId="12" fillId="0" borderId="0" xfId="0" applyNumberFormat="1" applyFont="1"/>
    <xf numFmtId="0" fontId="14" fillId="0" borderId="0" xfId="0" applyFont="1" applyBorder="1"/>
    <xf numFmtId="4" fontId="9" fillId="0" borderId="0" xfId="0" applyNumberFormat="1" applyFont="1" applyBorder="1"/>
    <xf numFmtId="4" fontId="6" fillId="3" borderId="0" xfId="0" applyNumberFormat="1" applyFont="1" applyFill="1"/>
    <xf numFmtId="0" fontId="6" fillId="3" borderId="0" xfId="0" applyFont="1" applyFill="1"/>
    <xf numFmtId="0" fontId="15" fillId="0" borderId="0" xfId="1" applyFont="1" applyBorder="1"/>
    <xf numFmtId="0" fontId="15" fillId="0" borderId="0" xfId="0" applyFont="1"/>
    <xf numFmtId="0" fontId="9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Font="1" applyAlignment="1"/>
  </cellXfs>
  <cellStyles count="3">
    <cellStyle name="Normal" xfId="0" builtinId="0"/>
    <cellStyle name="Normalno 2" xfId="1"/>
    <cellStyle name="Obično_Lis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1"/>
  <sheetViews>
    <sheetView tabSelected="1" topLeftCell="A142" zoomScaleNormal="100" workbookViewId="0">
      <selection activeCell="S161" sqref="S161"/>
    </sheetView>
  </sheetViews>
  <sheetFormatPr defaultRowHeight="12.75" x14ac:dyDescent="0.2"/>
  <cols>
    <col min="1" max="1" width="9.5703125" style="9" customWidth="1"/>
    <col min="2" max="5" width="9.140625" style="9" customWidth="1"/>
    <col min="6" max="6" width="5.42578125" style="9" customWidth="1"/>
    <col min="7" max="7" width="1.5703125" style="9" hidden="1" customWidth="1"/>
    <col min="8" max="8" width="1.28515625" style="9" hidden="1" customWidth="1"/>
    <col min="9" max="9" width="2.85546875" style="9" hidden="1" customWidth="1"/>
    <col min="10" max="10" width="17" style="9" hidden="1" customWidth="1"/>
    <col min="11" max="11" width="2.140625" style="9" hidden="1" customWidth="1"/>
    <col min="12" max="12" width="2.42578125" style="9" hidden="1" customWidth="1"/>
    <col min="13" max="13" width="23.140625" style="9" customWidth="1"/>
    <col min="14" max="14" width="23.42578125" style="8" customWidth="1"/>
    <col min="15" max="15" width="20.5703125" style="8" customWidth="1"/>
    <col min="16" max="16" width="16.42578125" style="23" customWidth="1"/>
    <col min="17" max="18" width="17" style="23" customWidth="1"/>
    <col min="19" max="19" width="13.7109375" bestFit="1" customWidth="1"/>
  </cols>
  <sheetData>
    <row r="1" spans="1:18" x14ac:dyDescent="0.2">
      <c r="A1" s="184" t="s">
        <v>429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85"/>
      <c r="M1" s="185"/>
      <c r="N1" s="185"/>
      <c r="O1" s="185"/>
      <c r="P1" s="185"/>
      <c r="Q1" s="185"/>
      <c r="R1" s="185"/>
    </row>
    <row r="2" spans="1:18" x14ac:dyDescent="0.2">
      <c r="A2" s="7" t="s">
        <v>494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18" x14ac:dyDescent="0.25">
      <c r="A4" s="186" t="s">
        <v>450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8" s="1" customFormat="1" ht="18" x14ac:dyDescent="0.25">
      <c r="A5" s="186" t="s">
        <v>451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  <c r="M5" s="187"/>
      <c r="N5" s="187"/>
      <c r="O5" s="187"/>
      <c r="P5" s="187"/>
      <c r="Q5" s="187"/>
    </row>
    <row r="6" spans="1:18" s="3" customFormat="1" ht="15.75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8" s="3" customFormat="1" ht="15.7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8" s="4" customFormat="1" ht="15" x14ac:dyDescent="0.25">
      <c r="A8" s="65" t="s">
        <v>69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8" s="2" customFormat="1" x14ac:dyDescent="0.2">
      <c r="H9" s="36"/>
      <c r="M9" s="2" t="s">
        <v>67</v>
      </c>
    </row>
    <row r="10" spans="1:18" s="2" customFormat="1" x14ac:dyDescent="0.2">
      <c r="H10" s="36"/>
    </row>
    <row r="11" spans="1:18" x14ac:dyDescent="0.2">
      <c r="A11" s="37" t="s">
        <v>452</v>
      </c>
      <c r="B11" s="37"/>
      <c r="C11" s="37"/>
      <c r="D11" s="37"/>
      <c r="E11" s="37"/>
      <c r="F11" s="37"/>
      <c r="G11" s="37"/>
      <c r="H11" s="37"/>
      <c r="I11" s="37"/>
      <c r="J11"/>
      <c r="K11"/>
      <c r="L11"/>
      <c r="M11"/>
      <c r="N11"/>
      <c r="O11"/>
      <c r="P11"/>
      <c r="Q11"/>
      <c r="R11"/>
    </row>
    <row r="12" spans="1:18" x14ac:dyDescent="0.2">
      <c r="A12" s="7" t="s">
        <v>495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x14ac:dyDescent="0.2">
      <c r="A13" s="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3" customFormat="1" ht="15.75" x14ac:dyDescent="0.25">
      <c r="A15" s="3" t="s">
        <v>86</v>
      </c>
      <c r="B15" s="3" t="s">
        <v>53</v>
      </c>
      <c r="H15" s="38" t="s">
        <v>54</v>
      </c>
      <c r="I15" s="38" t="s">
        <v>55</v>
      </c>
      <c r="J15" s="38" t="s">
        <v>56</v>
      </c>
      <c r="M15" s="38" t="s">
        <v>54</v>
      </c>
      <c r="N15" s="38" t="s">
        <v>55</v>
      </c>
      <c r="O15" s="38" t="s">
        <v>56</v>
      </c>
    </row>
    <row r="16" spans="1:18" ht="15.75" x14ac:dyDescent="0.25">
      <c r="A16"/>
      <c r="B16"/>
      <c r="C16"/>
      <c r="D16"/>
      <c r="E16"/>
      <c r="F16"/>
      <c r="G16"/>
      <c r="H16" s="38" t="s">
        <v>57</v>
      </c>
      <c r="I16" s="38" t="s">
        <v>58</v>
      </c>
      <c r="J16" s="38" t="s">
        <v>57</v>
      </c>
      <c r="K16" s="36"/>
      <c r="L16"/>
      <c r="M16" s="38" t="s">
        <v>453</v>
      </c>
      <c r="N16" s="38" t="s">
        <v>58</v>
      </c>
      <c r="O16" s="38" t="s">
        <v>453</v>
      </c>
      <c r="P16"/>
      <c r="Q16"/>
      <c r="R16"/>
    </row>
    <row r="17" spans="1:18" x14ac:dyDescent="0.2">
      <c r="A17" s="7"/>
      <c r="B17" s="2">
        <v>6</v>
      </c>
      <c r="C17" s="2" t="s">
        <v>59</v>
      </c>
      <c r="D17" s="2"/>
      <c r="E17" s="2"/>
      <c r="F17" s="2"/>
      <c r="G17" s="103"/>
      <c r="H17" s="104" t="e">
        <f>#REF!</f>
        <v>#REF!</v>
      </c>
      <c r="I17" s="104" t="e">
        <f>J17-H17</f>
        <v>#REF!</v>
      </c>
      <c r="J17" s="104" t="e">
        <f>#REF!</f>
        <v>#REF!</v>
      </c>
      <c r="K17" s="103"/>
      <c r="L17" s="103"/>
      <c r="M17" s="52">
        <v>20548900</v>
      </c>
      <c r="N17" s="52">
        <f>O17-M17</f>
        <v>2393217.3599999994</v>
      </c>
      <c r="O17" s="52">
        <f>O57</f>
        <v>22942117.359999999</v>
      </c>
      <c r="P17" s="103"/>
      <c r="Q17"/>
      <c r="R17"/>
    </row>
    <row r="18" spans="1:18" x14ac:dyDescent="0.2">
      <c r="A18" s="7"/>
      <c r="B18" s="2">
        <v>7</v>
      </c>
      <c r="C18" s="2" t="s">
        <v>397</v>
      </c>
      <c r="D18" s="2"/>
      <c r="E18" s="2"/>
      <c r="F18" s="2"/>
      <c r="G18" s="103"/>
      <c r="H18" s="104" t="e">
        <f>#REF!</f>
        <v>#REF!</v>
      </c>
      <c r="I18" s="104" t="e">
        <f>J18-H18</f>
        <v>#REF!</v>
      </c>
      <c r="J18" s="104" t="e">
        <f>#REF!</f>
        <v>#REF!</v>
      </c>
      <c r="K18" s="103"/>
      <c r="L18" s="103"/>
      <c r="M18" s="52">
        <v>3000</v>
      </c>
      <c r="N18" s="52">
        <f>O18-M18</f>
        <v>0</v>
      </c>
      <c r="O18" s="52">
        <v>3000</v>
      </c>
      <c r="P18" s="103"/>
      <c r="Q18"/>
      <c r="R18"/>
    </row>
    <row r="19" spans="1:18" x14ac:dyDescent="0.2">
      <c r="A19" s="7"/>
      <c r="B19" s="2"/>
      <c r="C19" s="2" t="s">
        <v>398</v>
      </c>
      <c r="D19" s="2"/>
      <c r="E19" s="2"/>
      <c r="F19" s="2"/>
      <c r="G19" s="103"/>
      <c r="H19" s="104"/>
      <c r="I19" s="104"/>
      <c r="J19" s="104"/>
      <c r="K19" s="103"/>
      <c r="L19" s="103"/>
      <c r="M19" s="52"/>
      <c r="N19" s="52"/>
      <c r="O19" s="52"/>
      <c r="P19" s="103"/>
      <c r="Q19"/>
      <c r="R19"/>
    </row>
    <row r="20" spans="1:18" x14ac:dyDescent="0.2">
      <c r="A20" s="7"/>
      <c r="B20" s="2">
        <v>3</v>
      </c>
      <c r="C20" s="2" t="s">
        <v>3</v>
      </c>
      <c r="D20" s="2"/>
      <c r="E20" s="2"/>
      <c r="F20" s="2"/>
      <c r="G20" s="103"/>
      <c r="H20" s="104">
        <f>G50</f>
        <v>0</v>
      </c>
      <c r="I20" s="104">
        <f>J20-H20</f>
        <v>0</v>
      </c>
      <c r="J20" s="104">
        <f>I50</f>
        <v>0</v>
      </c>
      <c r="K20" s="103"/>
      <c r="L20" s="103"/>
      <c r="M20" s="52">
        <v>5021800</v>
      </c>
      <c r="N20" s="52">
        <f>O20-M20</f>
        <v>1095937.5</v>
      </c>
      <c r="O20" s="52">
        <f>O93</f>
        <v>6117737.5</v>
      </c>
      <c r="P20" s="103"/>
      <c r="Q20"/>
      <c r="R20"/>
    </row>
    <row r="21" spans="1:18" x14ac:dyDescent="0.2">
      <c r="A21" s="7"/>
      <c r="B21" s="2">
        <v>4</v>
      </c>
      <c r="C21" s="2" t="s">
        <v>399</v>
      </c>
      <c r="D21" s="2"/>
      <c r="E21" s="2"/>
      <c r="F21" s="2"/>
      <c r="G21" s="103"/>
      <c r="H21" s="104" t="e">
        <f>#REF!</f>
        <v>#REF!</v>
      </c>
      <c r="I21" s="104" t="e">
        <f>J21-H21</f>
        <v>#REF!</v>
      </c>
      <c r="J21" s="104" t="e">
        <f>#REF!</f>
        <v>#REF!</v>
      </c>
      <c r="K21" s="103"/>
      <c r="L21" s="103"/>
      <c r="M21" s="52">
        <v>15759000</v>
      </c>
      <c r="N21" s="52">
        <f>O21-M21</f>
        <v>1394500</v>
      </c>
      <c r="O21" s="52">
        <f>O121</f>
        <v>17153500</v>
      </c>
      <c r="P21" s="103"/>
      <c r="Q21"/>
      <c r="R21"/>
    </row>
    <row r="22" spans="1:18" x14ac:dyDescent="0.2">
      <c r="A22" s="7"/>
      <c r="B22" s="2"/>
      <c r="C22" s="2" t="s">
        <v>398</v>
      </c>
      <c r="D22" s="2"/>
      <c r="E22" s="2"/>
      <c r="F22" s="2"/>
      <c r="G22" s="103"/>
      <c r="H22" s="104"/>
      <c r="I22" s="104"/>
      <c r="J22" s="104"/>
      <c r="K22" s="103"/>
      <c r="L22" s="103"/>
      <c r="M22" s="52"/>
      <c r="N22" s="52"/>
      <c r="O22" s="52"/>
      <c r="P22" s="103"/>
      <c r="Q22"/>
      <c r="R22"/>
    </row>
    <row r="23" spans="1:18" x14ac:dyDescent="0.2">
      <c r="A23" s="7"/>
      <c r="B23" s="2"/>
      <c r="C23" s="2"/>
      <c r="D23" s="2"/>
      <c r="E23" s="2"/>
      <c r="F23" s="2"/>
      <c r="G23" s="103"/>
      <c r="H23" s="103"/>
      <c r="I23" s="103"/>
      <c r="J23" s="103"/>
      <c r="K23" s="103"/>
      <c r="L23" s="103"/>
      <c r="M23" s="2"/>
      <c r="N23" s="52"/>
      <c r="O23" s="2"/>
      <c r="P23" s="103"/>
      <c r="Q23"/>
      <c r="R23"/>
    </row>
    <row r="24" spans="1:18" x14ac:dyDescent="0.2">
      <c r="A24" s="7"/>
      <c r="B24" s="2"/>
      <c r="C24" s="2" t="s">
        <v>60</v>
      </c>
      <c r="D24" s="2"/>
      <c r="E24" s="2"/>
      <c r="F24" s="2"/>
      <c r="G24" s="103"/>
      <c r="H24" s="104" t="e">
        <f>H17+H18-H20-H21</f>
        <v>#REF!</v>
      </c>
      <c r="I24" s="104" t="e">
        <f>J24-H24</f>
        <v>#REF!</v>
      </c>
      <c r="J24" s="104" t="e">
        <f>J17+J18-J20-J21</f>
        <v>#REF!</v>
      </c>
      <c r="K24" s="103"/>
      <c r="L24" s="103"/>
      <c r="M24" s="52">
        <f>M17+M18-M20-M21</f>
        <v>-228900</v>
      </c>
      <c r="N24" s="52">
        <f>O24-M24</f>
        <v>-97220.140000000596</v>
      </c>
      <c r="O24" s="52">
        <f>O17+O18-O20-O21</f>
        <v>-326120.1400000006</v>
      </c>
      <c r="P24" s="103"/>
      <c r="Q24"/>
      <c r="R24"/>
    </row>
    <row r="25" spans="1:18" x14ac:dyDescent="0.2">
      <c r="A25" s="7"/>
      <c r="B25" s="2"/>
      <c r="C25" s="2"/>
      <c r="D25" s="2"/>
      <c r="E25" s="2"/>
      <c r="F25" s="2"/>
      <c r="G25" s="103"/>
      <c r="H25" s="103"/>
      <c r="I25" s="103"/>
      <c r="J25" s="103"/>
      <c r="K25" s="103"/>
      <c r="L25" s="103"/>
      <c r="M25" s="2"/>
      <c r="N25" s="52"/>
      <c r="O25" s="2"/>
      <c r="P25" s="103"/>
      <c r="Q25"/>
      <c r="R25"/>
    </row>
    <row r="26" spans="1:18" s="3" customFormat="1" ht="15.75" x14ac:dyDescent="0.25">
      <c r="A26" s="3" t="s">
        <v>87</v>
      </c>
      <c r="B26" s="3" t="s">
        <v>85</v>
      </c>
      <c r="G26" s="105"/>
      <c r="H26" s="105"/>
      <c r="I26" s="105"/>
      <c r="J26" s="105"/>
      <c r="K26" s="105"/>
      <c r="L26" s="105"/>
      <c r="N26" s="52"/>
      <c r="P26" s="105"/>
    </row>
    <row r="27" spans="1:18" x14ac:dyDescent="0.2">
      <c r="A27" s="7"/>
      <c r="B27" s="2"/>
      <c r="C27" s="2"/>
      <c r="D27" s="2"/>
      <c r="E27" s="2"/>
      <c r="F27" s="2"/>
      <c r="G27" s="103"/>
      <c r="H27" s="103"/>
      <c r="I27" s="103"/>
      <c r="J27" s="103"/>
      <c r="K27" s="103"/>
      <c r="L27" s="103"/>
      <c r="M27" s="2"/>
      <c r="N27" s="52"/>
      <c r="O27" s="2"/>
      <c r="P27" s="103"/>
      <c r="Q27"/>
      <c r="R27"/>
    </row>
    <row r="28" spans="1:18" x14ac:dyDescent="0.2">
      <c r="A28" s="7"/>
      <c r="B28" s="2">
        <v>8</v>
      </c>
      <c r="C28" s="2" t="s">
        <v>400</v>
      </c>
      <c r="D28" s="2"/>
      <c r="E28" s="2"/>
      <c r="F28" s="2"/>
      <c r="G28" s="103"/>
      <c r="H28" s="104">
        <v>425000</v>
      </c>
      <c r="I28" s="104">
        <f>J28-H28</f>
        <v>-105000</v>
      </c>
      <c r="J28" s="104">
        <v>320000</v>
      </c>
      <c r="K28" s="103"/>
      <c r="L28" s="103"/>
      <c r="M28" s="52">
        <v>0</v>
      </c>
      <c r="N28" s="52">
        <f>O28-M28</f>
        <v>0</v>
      </c>
      <c r="O28" s="52">
        <v>0</v>
      </c>
      <c r="P28" s="103"/>
      <c r="Q28"/>
      <c r="R28"/>
    </row>
    <row r="29" spans="1:18" x14ac:dyDescent="0.2">
      <c r="A29" s="7"/>
      <c r="B29" s="2"/>
      <c r="C29" s="2" t="s">
        <v>401</v>
      </c>
      <c r="D29" s="2"/>
      <c r="E29" s="2"/>
      <c r="F29" s="2"/>
      <c r="G29" s="103"/>
      <c r="H29" s="104"/>
      <c r="I29" s="104"/>
      <c r="J29" s="104"/>
      <c r="K29" s="103"/>
      <c r="L29" s="103"/>
      <c r="M29" s="52"/>
      <c r="N29" s="52"/>
      <c r="O29" s="52"/>
      <c r="P29" s="103"/>
      <c r="Q29"/>
      <c r="R29"/>
    </row>
    <row r="30" spans="1:18" x14ac:dyDescent="0.2">
      <c r="A30" s="7"/>
      <c r="B30" s="2">
        <v>5</v>
      </c>
      <c r="C30" s="2" t="s">
        <v>92</v>
      </c>
      <c r="D30" s="2"/>
      <c r="E30" s="2"/>
      <c r="F30" s="2"/>
      <c r="G30" s="103"/>
      <c r="H30" s="104">
        <f>G74</f>
        <v>0</v>
      </c>
      <c r="I30" s="104">
        <f>J30-H30</f>
        <v>0</v>
      </c>
      <c r="J30" s="104">
        <f>I74</f>
        <v>0</v>
      </c>
      <c r="K30" s="103"/>
      <c r="L30" s="103"/>
      <c r="M30" s="52">
        <v>30000</v>
      </c>
      <c r="N30" s="52">
        <f>O30-M30</f>
        <v>-2000</v>
      </c>
      <c r="O30" s="52">
        <v>28000</v>
      </c>
      <c r="P30" s="103"/>
      <c r="Q30"/>
      <c r="R30"/>
    </row>
    <row r="31" spans="1:18" x14ac:dyDescent="0.2">
      <c r="A31" s="7"/>
      <c r="B31" s="2"/>
      <c r="C31" s="2"/>
      <c r="D31" s="2"/>
      <c r="E31" s="2"/>
      <c r="F31" s="2"/>
      <c r="G31" s="103"/>
      <c r="H31" s="103"/>
      <c r="I31" s="103"/>
      <c r="J31" s="103"/>
      <c r="K31" s="103"/>
      <c r="L31" s="103"/>
      <c r="M31" s="2"/>
      <c r="N31" s="52"/>
      <c r="O31" s="2"/>
      <c r="P31" s="103"/>
      <c r="Q31"/>
      <c r="R31"/>
    </row>
    <row r="32" spans="1:18" x14ac:dyDescent="0.2">
      <c r="A32" s="7"/>
      <c r="B32" s="2"/>
      <c r="C32" s="2" t="s">
        <v>402</v>
      </c>
      <c r="D32" s="2"/>
      <c r="E32" s="2"/>
      <c r="F32" s="2"/>
      <c r="G32" s="103"/>
      <c r="H32" s="104">
        <f>H28-H30</f>
        <v>425000</v>
      </c>
      <c r="I32" s="104">
        <f>J32-H32</f>
        <v>-105000</v>
      </c>
      <c r="J32" s="104">
        <f>J28-J30</f>
        <v>320000</v>
      </c>
      <c r="K32" s="103"/>
      <c r="L32" s="103"/>
      <c r="M32" s="52">
        <f>M28-M30</f>
        <v>-30000</v>
      </c>
      <c r="N32" s="52">
        <v>-2000</v>
      </c>
      <c r="O32" s="52">
        <v>28000</v>
      </c>
      <c r="P32" s="103"/>
      <c r="Q32"/>
      <c r="R32"/>
    </row>
    <row r="33" spans="1:18" x14ac:dyDescent="0.2">
      <c r="A33" s="7"/>
      <c r="B33" s="2"/>
      <c r="C33" s="2"/>
      <c r="D33" s="2"/>
      <c r="E33" s="2"/>
      <c r="F33" s="2"/>
      <c r="G33" s="103"/>
      <c r="H33" s="103"/>
      <c r="I33" s="103"/>
      <c r="J33" s="103"/>
      <c r="K33" s="103"/>
      <c r="L33" s="103"/>
      <c r="M33" s="2"/>
      <c r="N33" s="52"/>
      <c r="O33" s="2"/>
      <c r="P33" s="103"/>
      <c r="Q33"/>
      <c r="R33"/>
    </row>
    <row r="34" spans="1:18" s="3" customFormat="1" ht="15.75" x14ac:dyDescent="0.25">
      <c r="A34" s="3" t="s">
        <v>88</v>
      </c>
      <c r="B34" s="3" t="s">
        <v>441</v>
      </c>
      <c r="G34" s="105"/>
      <c r="H34" s="105"/>
      <c r="I34" s="105"/>
      <c r="J34" s="105"/>
      <c r="K34" s="105"/>
      <c r="L34" s="105"/>
      <c r="N34" s="52"/>
      <c r="P34" s="105"/>
    </row>
    <row r="35" spans="1:18" x14ac:dyDescent="0.2">
      <c r="A35" s="7"/>
      <c r="B35" s="2"/>
      <c r="C35" s="2"/>
      <c r="D35" s="2"/>
      <c r="E35" s="2"/>
      <c r="F35" s="2"/>
      <c r="G35" s="103"/>
      <c r="H35" s="103"/>
      <c r="I35" s="103"/>
      <c r="J35" s="103"/>
      <c r="K35" s="103"/>
      <c r="L35" s="103"/>
      <c r="M35" s="2"/>
      <c r="N35" s="52"/>
      <c r="O35" s="2"/>
      <c r="P35" s="103"/>
      <c r="Q35"/>
      <c r="R35"/>
    </row>
    <row r="36" spans="1:18" s="2" customFormat="1" x14ac:dyDescent="0.2">
      <c r="A36" s="7"/>
      <c r="B36" s="2" t="s">
        <v>439</v>
      </c>
      <c r="G36" s="103"/>
      <c r="H36" s="104" t="e">
        <f>H24+H32</f>
        <v>#REF!</v>
      </c>
      <c r="I36" s="104" t="e">
        <f>J36-H36</f>
        <v>#REF!</v>
      </c>
      <c r="J36" s="104" t="e">
        <f>J24+J32</f>
        <v>#REF!</v>
      </c>
      <c r="K36" s="103"/>
      <c r="L36" s="103"/>
      <c r="M36" s="52">
        <f>M24+M32</f>
        <v>-258900</v>
      </c>
      <c r="N36" s="52">
        <f>O36-M36</f>
        <v>-95220.140000000596</v>
      </c>
      <c r="O36" s="52">
        <f>O24-O32</f>
        <v>-354120.1400000006</v>
      </c>
      <c r="P36" s="103"/>
    </row>
    <row r="37" spans="1:18" s="2" customFormat="1" x14ac:dyDescent="0.2">
      <c r="B37" s="2" t="s">
        <v>403</v>
      </c>
      <c r="G37" s="103"/>
      <c r="H37" s="103"/>
      <c r="I37" s="103"/>
      <c r="J37" s="103"/>
      <c r="K37" s="103"/>
      <c r="L37" s="103"/>
      <c r="M37" s="103"/>
      <c r="N37" s="52">
        <f>O37-M37</f>
        <v>0</v>
      </c>
      <c r="O37" s="103"/>
      <c r="P37" s="103"/>
    </row>
    <row r="38" spans="1:18" s="7" customFormat="1" x14ac:dyDescent="0.2">
      <c r="B38" s="2" t="s">
        <v>442</v>
      </c>
      <c r="G38" s="53"/>
      <c r="H38" s="53"/>
      <c r="I38" s="53"/>
      <c r="J38" s="53"/>
      <c r="K38" s="53"/>
      <c r="L38" s="53"/>
      <c r="M38" s="53"/>
      <c r="N38" s="52">
        <f>O38-M38</f>
        <v>0</v>
      </c>
      <c r="O38" s="53"/>
      <c r="P38" s="53"/>
    </row>
    <row r="39" spans="1:18" s="7" customFormat="1" x14ac:dyDescent="0.2">
      <c r="B39" s="2" t="s">
        <v>443</v>
      </c>
      <c r="M39" s="52">
        <v>258900</v>
      </c>
      <c r="N39" s="52">
        <f>O39-M39</f>
        <v>95220.140000000014</v>
      </c>
      <c r="O39" s="52">
        <v>354120.14</v>
      </c>
    </row>
    <row r="40" spans="1:18" ht="15.75" x14ac:dyDescent="0.25">
      <c r="A40"/>
      <c r="B40" s="3"/>
      <c r="C40"/>
      <c r="D40"/>
      <c r="E40"/>
      <c r="F40"/>
      <c r="G40"/>
      <c r="H40"/>
      <c r="I40"/>
      <c r="J40"/>
      <c r="K40"/>
      <c r="L40"/>
      <c r="M40" s="164"/>
      <c r="N40" s="164"/>
      <c r="O40" s="164"/>
      <c r="P40"/>
      <c r="Q40"/>
      <c r="R40"/>
    </row>
    <row r="41" spans="1:18" ht="15.75" x14ac:dyDescent="0.25">
      <c r="A41" s="3" t="s">
        <v>444</v>
      </c>
      <c r="B41" s="3" t="s">
        <v>445</v>
      </c>
      <c r="C41"/>
      <c r="D41"/>
      <c r="E41"/>
      <c r="F41"/>
      <c r="G41"/>
      <c r="H41"/>
      <c r="I41"/>
      <c r="J41"/>
      <c r="K41"/>
      <c r="L41"/>
      <c r="M41" s="52">
        <v>0</v>
      </c>
      <c r="N41" s="52">
        <v>0</v>
      </c>
      <c r="O41" s="52">
        <v>0</v>
      </c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7" customFormat="1" x14ac:dyDescent="0.2">
      <c r="B43" s="2" t="s">
        <v>446</v>
      </c>
    </row>
    <row r="44" spans="1:18" s="7" customFormat="1" x14ac:dyDescent="0.2">
      <c r="B44" s="2"/>
    </row>
    <row r="45" spans="1:18" s="40" customFormat="1" x14ac:dyDescent="0.2">
      <c r="H45" s="40" t="s">
        <v>62</v>
      </c>
      <c r="M45" s="40" t="s">
        <v>62</v>
      </c>
    </row>
    <row r="46" spans="1:18" s="36" customFormat="1" x14ac:dyDescent="0.2"/>
    <row r="47" spans="1:18" s="7" customFormat="1" x14ac:dyDescent="0.2">
      <c r="A47" s="7" t="s">
        <v>490</v>
      </c>
    </row>
    <row r="48" spans="1:18" s="7" customFormat="1" x14ac:dyDescent="0.2">
      <c r="A48" s="7" t="s">
        <v>89</v>
      </c>
    </row>
    <row r="50" spans="1:18" s="3" customFormat="1" ht="15.75" x14ac:dyDescent="0.25">
      <c r="A50" s="26" t="s">
        <v>63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7"/>
      <c r="P50" s="46"/>
      <c r="Q50" s="46"/>
      <c r="R50" s="46"/>
    </row>
    <row r="51" spans="1:18" s="3" customFormat="1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46"/>
      <c r="Q51" s="46"/>
      <c r="R51" s="46"/>
    </row>
    <row r="52" spans="1:18" s="3" customFormat="1" ht="15.75" x14ac:dyDescent="0.25">
      <c r="A52" s="26" t="s">
        <v>59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46"/>
      <c r="Q52" s="46"/>
      <c r="R52" s="46"/>
    </row>
    <row r="54" spans="1:18" s="4" customFormat="1" ht="30" x14ac:dyDescent="0.25">
      <c r="A54" s="55" t="s">
        <v>0</v>
      </c>
      <c r="B54" s="189" t="s">
        <v>65</v>
      </c>
      <c r="C54" s="190"/>
      <c r="D54" s="190"/>
      <c r="E54" s="190"/>
      <c r="F54" s="190"/>
      <c r="G54" s="56"/>
      <c r="H54" s="13"/>
      <c r="I54" s="56"/>
      <c r="J54" s="13"/>
      <c r="K54" s="56"/>
      <c r="L54" s="13"/>
      <c r="M54" s="57" t="s">
        <v>454</v>
      </c>
      <c r="N54" s="58" t="s">
        <v>64</v>
      </c>
      <c r="O54" s="29" t="s">
        <v>455</v>
      </c>
      <c r="P54" s="29"/>
      <c r="Q54" s="29"/>
    </row>
    <row r="55" spans="1:18" x14ac:dyDescent="0.2">
      <c r="G55" s="59"/>
      <c r="I55" s="59"/>
      <c r="K55" s="59"/>
      <c r="M55" s="60"/>
      <c r="N55" s="61"/>
      <c r="O55" s="30"/>
      <c r="P55" s="30"/>
      <c r="Q55" s="30"/>
      <c r="R55"/>
    </row>
    <row r="56" spans="1:18" s="6" customFormat="1" ht="1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59"/>
      <c r="N56" s="25"/>
      <c r="O56" s="31"/>
      <c r="P56" s="31"/>
      <c r="Q56" s="31"/>
    </row>
    <row r="57" spans="1:18" s="4" customFormat="1" ht="15" x14ac:dyDescent="0.25">
      <c r="A57" s="13">
        <v>6</v>
      </c>
      <c r="B57" s="13" t="s">
        <v>10</v>
      </c>
      <c r="C57" s="13"/>
      <c r="D57" s="13"/>
      <c r="E57" s="13"/>
      <c r="F57" s="13"/>
      <c r="G57" s="14"/>
      <c r="H57" s="13"/>
      <c r="I57" s="14"/>
      <c r="J57" s="13"/>
      <c r="K57" s="14"/>
      <c r="L57" s="13"/>
      <c r="M57" s="14">
        <f>M58+M63+M68+M72+M76</f>
        <v>20548900</v>
      </c>
      <c r="N57" s="14">
        <f>O57-M57</f>
        <v>2393217.3599999994</v>
      </c>
      <c r="O57" s="14">
        <f>SUM(O58,O63,O68,O72,O76)</f>
        <v>22942117.359999999</v>
      </c>
      <c r="P57" s="14"/>
      <c r="Q57" s="14"/>
    </row>
    <row r="58" spans="1:18" s="4" customFormat="1" ht="15" x14ac:dyDescent="0.25">
      <c r="A58" s="13">
        <v>61</v>
      </c>
      <c r="B58" s="13" t="s">
        <v>11</v>
      </c>
      <c r="C58" s="13"/>
      <c r="D58" s="13"/>
      <c r="E58" s="13"/>
      <c r="F58" s="13"/>
      <c r="G58" s="14"/>
      <c r="H58" s="13"/>
      <c r="I58" s="14"/>
      <c r="J58" s="13"/>
      <c r="K58" s="14"/>
      <c r="L58" s="13"/>
      <c r="M58" s="14">
        <f>SUM(M59,M60,M61)</f>
        <v>2941000</v>
      </c>
      <c r="N58" s="14">
        <f>O58-M58</f>
        <v>-282000</v>
      </c>
      <c r="O58" s="14">
        <f>SUM(O59,O60,O61)</f>
        <v>2659000</v>
      </c>
      <c r="P58" s="14"/>
      <c r="Q58" s="14"/>
    </row>
    <row r="59" spans="1:18" s="2" customFormat="1" ht="15" x14ac:dyDescent="0.25">
      <c r="A59" s="10">
        <v>611</v>
      </c>
      <c r="B59" s="10" t="s">
        <v>20</v>
      </c>
      <c r="C59" s="10"/>
      <c r="D59" s="10"/>
      <c r="E59" s="10"/>
      <c r="F59" s="10"/>
      <c r="G59" s="12"/>
      <c r="H59" s="10"/>
      <c r="I59" s="12"/>
      <c r="J59" s="10"/>
      <c r="K59" s="14"/>
      <c r="L59" s="10"/>
      <c r="M59" s="12">
        <v>2850000</v>
      </c>
      <c r="N59" s="12">
        <f>O59-M59</f>
        <v>-250000</v>
      </c>
      <c r="O59" s="12">
        <v>2600000</v>
      </c>
      <c r="P59" s="12"/>
      <c r="Q59" s="12"/>
    </row>
    <row r="60" spans="1:18" s="2" customFormat="1" ht="15" x14ac:dyDescent="0.25">
      <c r="A60" s="10">
        <v>613</v>
      </c>
      <c r="B60" s="10" t="s">
        <v>21</v>
      </c>
      <c r="C60" s="10"/>
      <c r="D60" s="10"/>
      <c r="E60" s="10"/>
      <c r="F60" s="10"/>
      <c r="G60" s="12"/>
      <c r="H60" s="10"/>
      <c r="I60" s="12"/>
      <c r="J60" s="10"/>
      <c r="K60" s="14"/>
      <c r="L60" s="10"/>
      <c r="M60" s="12">
        <v>79000</v>
      </c>
      <c r="N60" s="12">
        <f>O60-M60</f>
        <v>-27000</v>
      </c>
      <c r="O60" s="12">
        <v>52000</v>
      </c>
      <c r="P60" s="12"/>
      <c r="Q60" s="12"/>
    </row>
    <row r="61" spans="1:18" s="2" customFormat="1" ht="15" x14ac:dyDescent="0.25">
      <c r="A61" s="10">
        <v>614</v>
      </c>
      <c r="B61" s="10" t="s">
        <v>22</v>
      </c>
      <c r="C61" s="10"/>
      <c r="D61" s="10"/>
      <c r="E61" s="10"/>
      <c r="F61" s="10"/>
      <c r="G61" s="12"/>
      <c r="H61" s="10"/>
      <c r="I61" s="12"/>
      <c r="J61" s="10"/>
      <c r="K61" s="14"/>
      <c r="L61" s="10"/>
      <c r="M61" s="12">
        <v>12000</v>
      </c>
      <c r="N61" s="12">
        <f>O61-M61</f>
        <v>-5000</v>
      </c>
      <c r="O61" s="12">
        <v>7000</v>
      </c>
      <c r="P61" s="12"/>
      <c r="Q61" s="12"/>
    </row>
    <row r="62" spans="1:18" ht="15" x14ac:dyDescent="0.25">
      <c r="K62" s="14"/>
      <c r="O62" s="15"/>
      <c r="P62" s="15"/>
      <c r="Q62" s="15"/>
      <c r="R62"/>
    </row>
    <row r="63" spans="1:18" s="4" customFormat="1" ht="15" x14ac:dyDescent="0.25">
      <c r="A63" s="13">
        <v>63</v>
      </c>
      <c r="B63" s="13" t="s">
        <v>19</v>
      </c>
      <c r="C63" s="13"/>
      <c r="D63" s="13"/>
      <c r="E63" s="13"/>
      <c r="F63" s="13"/>
      <c r="G63" s="14"/>
      <c r="H63" s="13"/>
      <c r="I63" s="14"/>
      <c r="J63" s="13"/>
      <c r="K63" s="14"/>
      <c r="L63" s="13"/>
      <c r="M63" s="14">
        <f>SUM(M64:M67)</f>
        <v>15920800</v>
      </c>
      <c r="N63" s="14">
        <f t="shared" ref="N63:N72" si="0">O63-M63</f>
        <v>2703817.3599999994</v>
      </c>
      <c r="O63" s="14">
        <f>SUM(O64:O67)</f>
        <v>18624617.359999999</v>
      </c>
      <c r="P63" s="14"/>
      <c r="Q63" s="14"/>
    </row>
    <row r="64" spans="1:18" s="2" customFormat="1" ht="15" x14ac:dyDescent="0.25">
      <c r="A64" s="10">
        <v>633</v>
      </c>
      <c r="B64" s="10" t="s">
        <v>45</v>
      </c>
      <c r="C64" s="10"/>
      <c r="D64" s="10"/>
      <c r="E64" s="10"/>
      <c r="F64" s="10"/>
      <c r="G64" s="12"/>
      <c r="H64" s="10"/>
      <c r="I64" s="12"/>
      <c r="J64" s="10"/>
      <c r="K64" s="14"/>
      <c r="L64" s="10"/>
      <c r="M64" s="12">
        <v>3978200</v>
      </c>
      <c r="N64" s="12">
        <f t="shared" si="0"/>
        <v>171817.35999999987</v>
      </c>
      <c r="O64" s="12">
        <v>4150017.36</v>
      </c>
      <c r="P64" s="12"/>
      <c r="Q64" s="12"/>
    </row>
    <row r="65" spans="1:18" s="2" customFormat="1" ht="15" x14ac:dyDescent="0.25">
      <c r="A65" s="10">
        <v>634</v>
      </c>
      <c r="B65" s="10" t="s">
        <v>119</v>
      </c>
      <c r="C65" s="10"/>
      <c r="D65" s="10"/>
      <c r="E65" s="10"/>
      <c r="F65" s="10"/>
      <c r="G65" s="12"/>
      <c r="H65" s="10"/>
      <c r="I65" s="12"/>
      <c r="J65" s="10"/>
      <c r="K65" s="14"/>
      <c r="L65" s="10"/>
      <c r="M65" s="12">
        <v>63000</v>
      </c>
      <c r="N65" s="12">
        <f t="shared" si="0"/>
        <v>0</v>
      </c>
      <c r="O65" s="12">
        <v>63000</v>
      </c>
      <c r="P65" s="12"/>
      <c r="Q65" s="12"/>
    </row>
    <row r="66" spans="1:18" s="2" customFormat="1" ht="15" x14ac:dyDescent="0.25">
      <c r="A66" s="10">
        <v>635</v>
      </c>
      <c r="B66" s="10" t="s">
        <v>43</v>
      </c>
      <c r="C66" s="63"/>
      <c r="D66" s="10"/>
      <c r="E66" s="10"/>
      <c r="F66" s="10"/>
      <c r="G66" s="12"/>
      <c r="H66" s="10"/>
      <c r="I66" s="12"/>
      <c r="J66" s="10"/>
      <c r="K66" s="14"/>
      <c r="L66" s="10"/>
      <c r="M66" s="12">
        <v>100000</v>
      </c>
      <c r="N66" s="12">
        <f t="shared" si="0"/>
        <v>0</v>
      </c>
      <c r="O66" s="12">
        <v>100000</v>
      </c>
      <c r="P66" s="12"/>
      <c r="Q66" s="12"/>
    </row>
    <row r="67" spans="1:18" s="2" customFormat="1" ht="15" x14ac:dyDescent="0.25">
      <c r="A67" s="10">
        <v>638</v>
      </c>
      <c r="B67" s="10" t="s">
        <v>84</v>
      </c>
      <c r="C67" s="63"/>
      <c r="D67" s="10"/>
      <c r="E67" s="10"/>
      <c r="F67" s="10"/>
      <c r="G67" s="12"/>
      <c r="H67" s="10"/>
      <c r="I67" s="12"/>
      <c r="J67" s="10"/>
      <c r="K67" s="14"/>
      <c r="L67" s="10"/>
      <c r="M67" s="12">
        <v>11779600</v>
      </c>
      <c r="N67" s="12">
        <f t="shared" si="0"/>
        <v>2532000</v>
      </c>
      <c r="O67" s="12">
        <v>14311600</v>
      </c>
      <c r="P67" s="12"/>
      <c r="Q67" s="12"/>
    </row>
    <row r="68" spans="1:18" s="4" customFormat="1" ht="15" x14ac:dyDescent="0.25">
      <c r="A68" s="13">
        <v>64</v>
      </c>
      <c r="B68" s="13" t="s">
        <v>12</v>
      </c>
      <c r="C68" s="13"/>
      <c r="D68" s="13"/>
      <c r="E68" s="13"/>
      <c r="F68" s="13"/>
      <c r="G68" s="14"/>
      <c r="H68" s="13"/>
      <c r="I68" s="14"/>
      <c r="J68" s="13"/>
      <c r="K68" s="14"/>
      <c r="L68" s="13"/>
      <c r="M68" s="14">
        <f>SUM(M69,M70)</f>
        <v>996900</v>
      </c>
      <c r="N68" s="14">
        <f t="shared" si="0"/>
        <v>-160600</v>
      </c>
      <c r="O68" s="14">
        <f>O69+O70</f>
        <v>836300</v>
      </c>
      <c r="P68" s="14"/>
      <c r="Q68" s="14"/>
    </row>
    <row r="69" spans="1:18" s="2" customFormat="1" ht="15" x14ac:dyDescent="0.25">
      <c r="A69" s="10">
        <v>641</v>
      </c>
      <c r="B69" s="10" t="s">
        <v>23</v>
      </c>
      <c r="C69" s="10"/>
      <c r="D69" s="10"/>
      <c r="E69" s="10"/>
      <c r="F69" s="10"/>
      <c r="G69" s="12"/>
      <c r="H69" s="10"/>
      <c r="I69" s="12"/>
      <c r="J69" s="10"/>
      <c r="K69" s="14"/>
      <c r="L69" s="10"/>
      <c r="M69" s="12">
        <v>200</v>
      </c>
      <c r="N69" s="12">
        <f t="shared" si="0"/>
        <v>0</v>
      </c>
      <c r="O69" s="12">
        <v>200</v>
      </c>
      <c r="P69" s="12"/>
      <c r="Q69" s="12"/>
    </row>
    <row r="70" spans="1:18" s="2" customFormat="1" ht="15" x14ac:dyDescent="0.25">
      <c r="A70" s="10">
        <v>642</v>
      </c>
      <c r="B70" s="10" t="s">
        <v>24</v>
      </c>
      <c r="C70" s="10"/>
      <c r="D70" s="10"/>
      <c r="E70" s="10"/>
      <c r="F70" s="10"/>
      <c r="G70" s="12"/>
      <c r="H70" s="10"/>
      <c r="I70" s="12"/>
      <c r="J70" s="10"/>
      <c r="K70" s="14"/>
      <c r="L70" s="10"/>
      <c r="M70" s="12">
        <v>996700</v>
      </c>
      <c r="N70" s="12">
        <f t="shared" si="0"/>
        <v>-160600</v>
      </c>
      <c r="O70" s="12">
        <v>836100</v>
      </c>
      <c r="P70" s="12"/>
      <c r="Q70" s="12"/>
    </row>
    <row r="71" spans="1:18" ht="15" x14ac:dyDescent="0.25">
      <c r="K71" s="14"/>
      <c r="N71" s="12"/>
      <c r="O71" s="15"/>
      <c r="P71" s="15"/>
      <c r="Q71" s="15"/>
      <c r="R71"/>
    </row>
    <row r="72" spans="1:18" s="4" customFormat="1" ht="15" x14ac:dyDescent="0.25">
      <c r="A72" s="13">
        <v>65</v>
      </c>
      <c r="B72" s="13" t="s">
        <v>13</v>
      </c>
      <c r="C72" s="13"/>
      <c r="D72" s="13"/>
      <c r="E72" s="13"/>
      <c r="F72" s="13"/>
      <c r="G72" s="14"/>
      <c r="H72" s="13"/>
      <c r="I72" s="14"/>
      <c r="J72" s="13"/>
      <c r="K72" s="14"/>
      <c r="L72" s="13"/>
      <c r="M72" s="14">
        <f>SUM(M73:M75)</f>
        <v>685200</v>
      </c>
      <c r="N72" s="12">
        <f t="shared" si="0"/>
        <v>132000</v>
      </c>
      <c r="O72" s="14">
        <f>SUM(O73:O75)</f>
        <v>817200</v>
      </c>
      <c r="P72" s="14"/>
      <c r="Q72" s="14"/>
    </row>
    <row r="73" spans="1:18" s="2" customFormat="1" ht="15" x14ac:dyDescent="0.25">
      <c r="A73" s="10">
        <v>651</v>
      </c>
      <c r="B73" s="10" t="s">
        <v>120</v>
      </c>
      <c r="C73" s="10"/>
      <c r="D73" s="10"/>
      <c r="E73" s="10"/>
      <c r="F73" s="10"/>
      <c r="G73" s="12"/>
      <c r="H73" s="10"/>
      <c r="I73" s="12"/>
      <c r="J73" s="10"/>
      <c r="K73" s="14"/>
      <c r="L73" s="10"/>
      <c r="M73" s="12">
        <v>90200</v>
      </c>
      <c r="N73" s="14">
        <f>O73-M73</f>
        <v>0</v>
      </c>
      <c r="O73" s="12">
        <v>90200</v>
      </c>
      <c r="P73" s="12"/>
      <c r="Q73" s="12"/>
    </row>
    <row r="74" spans="1:18" s="2" customFormat="1" ht="15" x14ac:dyDescent="0.25">
      <c r="A74" s="10">
        <v>652</v>
      </c>
      <c r="B74" s="10" t="s">
        <v>13</v>
      </c>
      <c r="C74" s="10"/>
      <c r="D74" s="10"/>
      <c r="E74" s="10"/>
      <c r="F74" s="10"/>
      <c r="G74" s="12"/>
      <c r="H74" s="10"/>
      <c r="I74" s="12"/>
      <c r="J74" s="10"/>
      <c r="K74" s="14"/>
      <c r="L74" s="10"/>
      <c r="M74" s="12">
        <v>455000</v>
      </c>
      <c r="N74" s="12">
        <f>O74-M74</f>
        <v>140000</v>
      </c>
      <c r="O74" s="12">
        <v>595000</v>
      </c>
      <c r="P74" s="12"/>
      <c r="Q74" s="12"/>
    </row>
    <row r="75" spans="1:18" s="2" customFormat="1" ht="15" x14ac:dyDescent="0.25">
      <c r="A75" s="10">
        <v>653</v>
      </c>
      <c r="B75" s="10" t="s">
        <v>25</v>
      </c>
      <c r="C75" s="10"/>
      <c r="D75" s="10"/>
      <c r="E75" s="10"/>
      <c r="F75" s="10"/>
      <c r="G75" s="12"/>
      <c r="H75" s="10"/>
      <c r="I75" s="12"/>
      <c r="J75" s="10"/>
      <c r="K75" s="14"/>
      <c r="L75" s="10"/>
      <c r="M75" s="12">
        <v>140000</v>
      </c>
      <c r="N75" s="12">
        <f>O75-M75</f>
        <v>-8000</v>
      </c>
      <c r="O75" s="12">
        <v>132000</v>
      </c>
      <c r="P75" s="12"/>
      <c r="Q75" s="12"/>
    </row>
    <row r="76" spans="1:18" s="4" customFormat="1" ht="15" x14ac:dyDescent="0.25">
      <c r="A76" s="13">
        <v>66</v>
      </c>
      <c r="B76" s="13" t="s">
        <v>26</v>
      </c>
      <c r="C76" s="13"/>
      <c r="D76" s="13"/>
      <c r="E76" s="13"/>
      <c r="F76" s="13"/>
      <c r="G76" s="14"/>
      <c r="H76" s="13"/>
      <c r="I76" s="14"/>
      <c r="J76" s="13"/>
      <c r="K76" s="14"/>
      <c r="L76" s="13"/>
      <c r="M76" s="14">
        <f>M77</f>
        <v>5000</v>
      </c>
      <c r="N76" s="14">
        <f>O76-M76</f>
        <v>0</v>
      </c>
      <c r="O76" s="14">
        <f>O77</f>
        <v>5000</v>
      </c>
      <c r="P76" s="14"/>
      <c r="Q76" s="14"/>
    </row>
    <row r="77" spans="1:18" s="2" customFormat="1" ht="15" x14ac:dyDescent="0.25">
      <c r="A77" s="10">
        <v>661</v>
      </c>
      <c r="B77" s="10" t="s">
        <v>26</v>
      </c>
      <c r="C77" s="10"/>
      <c r="D77" s="10"/>
      <c r="E77" s="10"/>
      <c r="F77" s="10"/>
      <c r="G77" s="12"/>
      <c r="H77" s="10"/>
      <c r="I77" s="12"/>
      <c r="J77" s="10"/>
      <c r="K77" s="14"/>
      <c r="L77" s="10"/>
      <c r="M77" s="12">
        <v>5000</v>
      </c>
      <c r="N77" s="12">
        <f>O77-M77</f>
        <v>0</v>
      </c>
      <c r="O77" s="12">
        <v>5000</v>
      </c>
      <c r="P77" s="12"/>
      <c r="Q77" s="12"/>
    </row>
    <row r="78" spans="1:18" ht="15" x14ac:dyDescent="0.25">
      <c r="K78" s="14"/>
      <c r="N78" s="12"/>
      <c r="O78" s="15"/>
      <c r="P78" s="15"/>
      <c r="Q78" s="15"/>
      <c r="R78"/>
    </row>
    <row r="79" spans="1:18" ht="15" x14ac:dyDescent="0.25">
      <c r="K79" s="14"/>
      <c r="N79" s="12"/>
      <c r="O79" s="15"/>
      <c r="P79" s="15"/>
      <c r="Q79" s="15"/>
      <c r="R79"/>
    </row>
    <row r="80" spans="1:18" s="3" customFormat="1" ht="15.75" x14ac:dyDescent="0.25">
      <c r="A80" s="26">
        <v>7</v>
      </c>
      <c r="B80" s="26" t="s">
        <v>40</v>
      </c>
      <c r="C80" s="26"/>
      <c r="D80" s="26"/>
      <c r="E80" s="26"/>
      <c r="F80" s="26"/>
      <c r="G80" s="27"/>
      <c r="H80" s="26"/>
      <c r="I80" s="27"/>
      <c r="J80" s="26"/>
      <c r="K80" s="14"/>
      <c r="L80" s="26"/>
      <c r="M80" s="27">
        <f>M81</f>
        <v>3000</v>
      </c>
      <c r="N80" s="12">
        <f>O80-M80</f>
        <v>0</v>
      </c>
      <c r="O80" s="27">
        <f>O81</f>
        <v>3000</v>
      </c>
      <c r="P80" s="27"/>
      <c r="Q80" s="27"/>
    </row>
    <row r="81" spans="1:18" s="4" customFormat="1" ht="15" x14ac:dyDescent="0.25">
      <c r="A81" s="13">
        <v>72</v>
      </c>
      <c r="B81" s="13" t="s">
        <v>18</v>
      </c>
      <c r="C81" s="13"/>
      <c r="D81" s="13"/>
      <c r="E81" s="13"/>
      <c r="F81" s="13"/>
      <c r="G81" s="14"/>
      <c r="H81" s="13"/>
      <c r="I81" s="14"/>
      <c r="J81" s="13"/>
      <c r="K81" s="14"/>
      <c r="L81" s="13"/>
      <c r="M81" s="14">
        <f>M82</f>
        <v>3000</v>
      </c>
      <c r="N81" s="12">
        <f>O81-M81</f>
        <v>0</v>
      </c>
      <c r="O81" s="14">
        <f>O82</f>
        <v>3000</v>
      </c>
      <c r="P81" s="14"/>
      <c r="Q81" s="14"/>
    </row>
    <row r="82" spans="1:18" s="2" customFormat="1" ht="15" x14ac:dyDescent="0.25">
      <c r="A82" s="10">
        <v>721</v>
      </c>
      <c r="B82" s="10" t="s">
        <v>41</v>
      </c>
      <c r="C82" s="10"/>
      <c r="D82" s="10"/>
      <c r="E82" s="10"/>
      <c r="F82" s="10"/>
      <c r="G82" s="12"/>
      <c r="H82" s="10"/>
      <c r="I82" s="12"/>
      <c r="J82" s="10"/>
      <c r="K82" s="14"/>
      <c r="L82" s="10"/>
      <c r="M82" s="12">
        <v>3000</v>
      </c>
      <c r="N82" s="12">
        <f>O82-M82</f>
        <v>0</v>
      </c>
      <c r="O82" s="12">
        <v>3000</v>
      </c>
      <c r="P82" s="12"/>
      <c r="Q82" s="12"/>
    </row>
    <row r="83" spans="1:18" ht="15" x14ac:dyDescent="0.25">
      <c r="K83" s="14"/>
      <c r="O83" s="15"/>
      <c r="P83" s="15"/>
      <c r="Q83" s="15"/>
      <c r="R83"/>
    </row>
    <row r="84" spans="1:18" s="3" customFormat="1" ht="15.75" hidden="1" x14ac:dyDescent="0.25">
      <c r="A84" s="26">
        <v>8</v>
      </c>
      <c r="B84" s="26" t="s">
        <v>42</v>
      </c>
      <c r="C84" s="26"/>
      <c r="D84" s="26"/>
      <c r="E84" s="26"/>
      <c r="F84" s="26"/>
      <c r="G84" s="27"/>
      <c r="H84" s="26"/>
      <c r="I84" s="27"/>
      <c r="J84" s="26"/>
      <c r="K84" s="14"/>
      <c r="L84" s="26"/>
      <c r="M84" s="27">
        <f>SUM(M85,M88)</f>
        <v>0</v>
      </c>
      <c r="N84" s="27">
        <f>M85</f>
        <v>0</v>
      </c>
      <c r="O84" s="27">
        <f>SUM(O85,O88)</f>
        <v>0</v>
      </c>
      <c r="P84" s="27"/>
      <c r="Q84" s="27"/>
    </row>
    <row r="85" spans="1:18" s="4" customFormat="1" ht="15" hidden="1" x14ac:dyDescent="0.25">
      <c r="A85" s="13">
        <v>81</v>
      </c>
      <c r="B85" s="13" t="s">
        <v>14</v>
      </c>
      <c r="C85" s="13"/>
      <c r="D85" s="13"/>
      <c r="E85" s="13"/>
      <c r="F85" s="13"/>
      <c r="G85" s="14"/>
      <c r="H85" s="13"/>
      <c r="I85" s="14"/>
      <c r="J85" s="13"/>
      <c r="K85" s="14"/>
      <c r="L85" s="13"/>
      <c r="M85" s="14">
        <f>M86</f>
        <v>0</v>
      </c>
      <c r="N85" s="14"/>
      <c r="O85" s="15"/>
      <c r="P85" s="15"/>
      <c r="Q85" s="15"/>
    </row>
    <row r="86" spans="1:18" s="2" customFormat="1" ht="15" hidden="1" x14ac:dyDescent="0.25">
      <c r="A86" s="10">
        <v>812</v>
      </c>
      <c r="B86" s="10" t="s">
        <v>17</v>
      </c>
      <c r="C86" s="10"/>
      <c r="D86" s="10"/>
      <c r="E86" s="10"/>
      <c r="F86" s="10"/>
      <c r="G86" s="12"/>
      <c r="H86" s="10"/>
      <c r="I86" s="12"/>
      <c r="J86" s="10"/>
      <c r="K86" s="14"/>
      <c r="L86" s="10"/>
      <c r="M86" s="12">
        <v>0</v>
      </c>
      <c r="N86" s="12"/>
      <c r="O86" s="15">
        <f>M86+N86</f>
        <v>0</v>
      </c>
      <c r="P86" s="15"/>
      <c r="Q86" s="15"/>
    </row>
    <row r="87" spans="1:18" ht="15" hidden="1" x14ac:dyDescent="0.25">
      <c r="K87" s="14"/>
      <c r="O87" s="15"/>
      <c r="P87" s="15"/>
      <c r="Q87" s="15"/>
      <c r="R87"/>
    </row>
    <row r="88" spans="1:18" s="4" customFormat="1" ht="15" hidden="1" x14ac:dyDescent="0.25">
      <c r="A88" s="13">
        <v>84</v>
      </c>
      <c r="B88" s="13" t="s">
        <v>37</v>
      </c>
      <c r="C88" s="13"/>
      <c r="D88" s="13"/>
      <c r="E88" s="13"/>
      <c r="F88" s="13"/>
      <c r="G88" s="14"/>
      <c r="H88" s="13"/>
      <c r="I88" s="14"/>
      <c r="J88" s="13"/>
      <c r="K88" s="14"/>
      <c r="L88" s="13"/>
      <c r="M88" s="14">
        <v>0</v>
      </c>
      <c r="N88" s="14">
        <v>0</v>
      </c>
      <c r="O88" s="14">
        <v>0</v>
      </c>
      <c r="P88" s="14"/>
      <c r="Q88" s="14"/>
    </row>
    <row r="89" spans="1:18" ht="15" hidden="1" x14ac:dyDescent="0.25">
      <c r="A89" s="9">
        <v>842</v>
      </c>
      <c r="B89" s="9" t="s">
        <v>38</v>
      </c>
      <c r="G89" s="8"/>
      <c r="K89" s="14"/>
      <c r="O89" s="15"/>
      <c r="P89" s="15"/>
      <c r="Q89" s="15"/>
      <c r="R89"/>
    </row>
    <row r="90" spans="1:18" s="16" customFormat="1" ht="15" hidden="1" x14ac:dyDescent="0.25">
      <c r="A90" s="22">
        <v>842</v>
      </c>
      <c r="B90" s="22" t="s">
        <v>39</v>
      </c>
      <c r="C90" s="22"/>
      <c r="D90" s="22"/>
      <c r="E90" s="22"/>
      <c r="F90" s="22"/>
      <c r="G90" s="62"/>
      <c r="H90" s="22"/>
      <c r="I90" s="22"/>
      <c r="J90" s="22"/>
      <c r="K90" s="54"/>
      <c r="L90" s="22"/>
      <c r="M90" s="62">
        <v>0</v>
      </c>
      <c r="N90" s="62"/>
      <c r="O90" s="15"/>
      <c r="P90" s="15"/>
      <c r="Q90" s="15"/>
    </row>
    <row r="91" spans="1:18" s="5" customFormat="1" ht="15" x14ac:dyDescent="0.25">
      <c r="A91" s="45" t="s">
        <v>15</v>
      </c>
      <c r="B91" s="45"/>
      <c r="C91" s="45"/>
      <c r="D91" s="45"/>
      <c r="E91" s="45"/>
      <c r="F91" s="45"/>
      <c r="G91" s="32"/>
      <c r="H91" s="45"/>
      <c r="I91" s="32"/>
      <c r="J91" s="45"/>
      <c r="K91" s="14"/>
      <c r="L91" s="45"/>
      <c r="M91" s="32">
        <f>M57+M80+M84</f>
        <v>20551900</v>
      </c>
      <c r="N91" s="32">
        <f>SUM(N57,N80,N88)</f>
        <v>2393217.3599999994</v>
      </c>
      <c r="O91" s="32">
        <f>SUM(O57,O80,O88)</f>
        <v>22945117.359999999</v>
      </c>
      <c r="P91" s="32"/>
      <c r="Q91" s="32"/>
      <c r="R91" s="28"/>
    </row>
    <row r="92" spans="1:18" s="5" customFormat="1" ht="15" x14ac:dyDescent="0.25">
      <c r="A92" s="45"/>
      <c r="B92" s="45"/>
      <c r="C92" s="45"/>
      <c r="D92" s="45"/>
      <c r="E92" s="45"/>
      <c r="F92" s="45"/>
      <c r="G92" s="32"/>
      <c r="H92" s="45"/>
      <c r="I92" s="32"/>
      <c r="J92" s="45"/>
      <c r="K92" s="14"/>
      <c r="L92" s="45"/>
      <c r="M92" s="32"/>
      <c r="N92" s="32"/>
      <c r="O92" s="32"/>
      <c r="P92" s="32"/>
      <c r="Q92" s="32"/>
      <c r="R92" s="28"/>
    </row>
    <row r="93" spans="1:18" s="5" customFormat="1" ht="15.75" x14ac:dyDescent="0.25">
      <c r="A93" s="3">
        <v>3</v>
      </c>
      <c r="B93" s="3" t="s">
        <v>3</v>
      </c>
      <c r="C93" s="3"/>
      <c r="D93" s="3"/>
      <c r="E93" s="3"/>
      <c r="F93" s="3"/>
      <c r="G93" s="164" t="e">
        <f>SUM(G94,G98,G104,G111,G114,G117)</f>
        <v>#REF!</v>
      </c>
      <c r="H93" s="164" t="e">
        <f>I93-G93</f>
        <v>#REF!</v>
      </c>
      <c r="I93" s="164" t="e">
        <f>SUM(I94,I98,I104,I111,I114,I117)</f>
        <v>#REF!</v>
      </c>
      <c r="J93" s="45"/>
      <c r="K93" s="14"/>
      <c r="L93" s="45"/>
      <c r="M93" s="164">
        <f>M94+M98+M104+M108+M111+M114+M117</f>
        <v>5021800</v>
      </c>
      <c r="N93" s="164">
        <f t="shared" ref="N93:N102" si="1">O93-M93</f>
        <v>1095937.5</v>
      </c>
      <c r="O93" s="164">
        <f>O94+O98+O104+O111+O114+O117+O108</f>
        <v>6117737.5</v>
      </c>
      <c r="P93" s="32"/>
      <c r="Q93" s="32"/>
      <c r="R93" s="28"/>
    </row>
    <row r="94" spans="1:18" s="5" customFormat="1" ht="15.75" x14ac:dyDescent="0.25">
      <c r="A94" s="4">
        <v>31</v>
      </c>
      <c r="B94" s="4" t="s">
        <v>4</v>
      </c>
      <c r="C94" s="4"/>
      <c r="D94" s="4"/>
      <c r="E94" s="4"/>
      <c r="F94" s="4"/>
      <c r="G94" s="50" t="e">
        <f>SUM(G95,G96)</f>
        <v>#REF!</v>
      </c>
      <c r="H94" s="164" t="e">
        <f t="shared" ref="H94:H150" si="2">I94-G94</f>
        <v>#REF!</v>
      </c>
      <c r="I94" s="50" t="e">
        <f>SUM(I95:I96)</f>
        <v>#REF!</v>
      </c>
      <c r="J94" s="45"/>
      <c r="K94" s="14"/>
      <c r="L94" s="45"/>
      <c r="M94" s="50">
        <f>SUM(M95:M97)</f>
        <v>1756300</v>
      </c>
      <c r="N94" s="164">
        <f t="shared" si="1"/>
        <v>0</v>
      </c>
      <c r="O94" s="50">
        <f>SUM(O95:O97)</f>
        <v>1756300</v>
      </c>
      <c r="P94" s="32"/>
      <c r="Q94" s="32"/>
      <c r="R94" s="28"/>
    </row>
    <row r="95" spans="1:18" s="64" customFormat="1" x14ac:dyDescent="0.2">
      <c r="A95" s="7">
        <v>311</v>
      </c>
      <c r="B95" s="7" t="s">
        <v>70</v>
      </c>
      <c r="C95" s="7"/>
      <c r="D95" s="7"/>
      <c r="E95" s="7"/>
      <c r="F95" s="7"/>
      <c r="G95" s="51" t="e">
        <f>SUM(G171,G210,#REF!)</f>
        <v>#REF!</v>
      </c>
      <c r="H95" s="51" t="e">
        <f t="shared" si="2"/>
        <v>#REF!</v>
      </c>
      <c r="I95" s="51" t="e">
        <f>SUM(I171,I210,#REF!)</f>
        <v>#REF!</v>
      </c>
      <c r="J95" s="174"/>
      <c r="K95" s="12"/>
      <c r="L95" s="174"/>
      <c r="M95" s="51">
        <v>1473000</v>
      </c>
      <c r="N95" s="51">
        <f t="shared" si="1"/>
        <v>0</v>
      </c>
      <c r="O95" s="51">
        <v>1473000</v>
      </c>
      <c r="P95" s="175"/>
      <c r="Q95" s="175"/>
      <c r="R95" s="176"/>
    </row>
    <row r="96" spans="1:18" s="64" customFormat="1" x14ac:dyDescent="0.2">
      <c r="A96" s="7">
        <v>312</v>
      </c>
      <c r="B96" s="7" t="s">
        <v>50</v>
      </c>
      <c r="C96" s="7"/>
      <c r="D96" s="7"/>
      <c r="E96" s="7"/>
      <c r="F96" s="7"/>
      <c r="G96" s="51" t="e">
        <f>SUM(#REF!,#REF!,#REF!)</f>
        <v>#REF!</v>
      </c>
      <c r="H96" s="51" t="e">
        <f t="shared" si="2"/>
        <v>#REF!</v>
      </c>
      <c r="I96" s="51" t="e">
        <f>SUM(#REF!,#REF!,#REF!)</f>
        <v>#REF!</v>
      </c>
      <c r="J96" s="174"/>
      <c r="K96" s="12"/>
      <c r="L96" s="174"/>
      <c r="M96" s="51">
        <v>40500</v>
      </c>
      <c r="N96" s="51">
        <f t="shared" si="1"/>
        <v>0</v>
      </c>
      <c r="O96" s="51">
        <v>40500</v>
      </c>
      <c r="P96" s="175"/>
      <c r="Q96" s="175"/>
      <c r="R96" s="176"/>
    </row>
    <row r="97" spans="1:18" s="64" customFormat="1" x14ac:dyDescent="0.2">
      <c r="A97" s="7">
        <v>313</v>
      </c>
      <c r="B97" s="7" t="s">
        <v>28</v>
      </c>
      <c r="C97" s="7"/>
      <c r="D97" s="7"/>
      <c r="E97" s="7"/>
      <c r="F97" s="7"/>
      <c r="G97" s="51"/>
      <c r="H97" s="52"/>
      <c r="I97" s="7"/>
      <c r="J97" s="174"/>
      <c r="K97" s="12"/>
      <c r="L97" s="174"/>
      <c r="M97" s="51">
        <v>242800</v>
      </c>
      <c r="N97" s="51">
        <f t="shared" si="1"/>
        <v>0</v>
      </c>
      <c r="O97" s="51">
        <v>242800</v>
      </c>
      <c r="P97" s="175"/>
      <c r="Q97" s="175"/>
      <c r="R97" s="176"/>
    </row>
    <row r="98" spans="1:18" s="5" customFormat="1" ht="15.75" x14ac:dyDescent="0.25">
      <c r="A98" s="4">
        <v>32</v>
      </c>
      <c r="B98" s="4" t="s">
        <v>5</v>
      </c>
      <c r="C98" s="4"/>
      <c r="D98" s="4"/>
      <c r="E98" s="4"/>
      <c r="F98" s="4"/>
      <c r="G98" s="50" t="e">
        <f>SUM(G99,G100,G101,G102)</f>
        <v>#REF!</v>
      </c>
      <c r="H98" s="164" t="e">
        <f t="shared" si="2"/>
        <v>#REF!</v>
      </c>
      <c r="I98" s="50" t="e">
        <f>SUM(I99:I102)</f>
        <v>#REF!</v>
      </c>
      <c r="J98" s="45"/>
      <c r="K98" s="14"/>
      <c r="L98" s="45"/>
      <c r="M98" s="50">
        <f>SUM(M99:M102)</f>
        <v>2130300</v>
      </c>
      <c r="N98" s="164">
        <f t="shared" si="1"/>
        <v>1096437.5</v>
      </c>
      <c r="O98" s="50">
        <f>SUM(O99,O100,O101,O102)</f>
        <v>3226737.5</v>
      </c>
      <c r="P98" s="32"/>
      <c r="Q98" s="32"/>
      <c r="R98" s="28"/>
    </row>
    <row r="99" spans="1:18" s="64" customFormat="1" x14ac:dyDescent="0.2">
      <c r="A99" s="7">
        <v>321</v>
      </c>
      <c r="B99" s="7" t="s">
        <v>29</v>
      </c>
      <c r="C99" s="7"/>
      <c r="D99" s="7"/>
      <c r="E99" s="7"/>
      <c r="F99" s="7"/>
      <c r="G99" s="51" t="e">
        <f>SUM(#REF!,#REF!,#REF!)</f>
        <v>#REF!</v>
      </c>
      <c r="H99" s="51" t="e">
        <f t="shared" si="2"/>
        <v>#REF!</v>
      </c>
      <c r="I99" s="51" t="e">
        <f>SUM(#REF!,#REF!,#REF!)</f>
        <v>#REF!</v>
      </c>
      <c r="J99" s="174"/>
      <c r="K99" s="12"/>
      <c r="L99" s="174"/>
      <c r="M99" s="51">
        <v>123800</v>
      </c>
      <c r="N99" s="51">
        <f t="shared" si="1"/>
        <v>0</v>
      </c>
      <c r="O99" s="51">
        <v>123800</v>
      </c>
      <c r="P99" s="175"/>
      <c r="Q99" s="175"/>
      <c r="R99" s="176"/>
    </row>
    <row r="100" spans="1:18" s="64" customFormat="1" x14ac:dyDescent="0.2">
      <c r="A100" s="7">
        <v>322</v>
      </c>
      <c r="B100" s="7" t="s">
        <v>33</v>
      </c>
      <c r="C100" s="7"/>
      <c r="D100" s="7"/>
      <c r="E100" s="7"/>
      <c r="F100" s="7"/>
      <c r="G100" s="51" t="e">
        <f>SUM(G218,#REF!,#REF!,#REF!)</f>
        <v>#REF!</v>
      </c>
      <c r="H100" s="51" t="e">
        <f t="shared" si="2"/>
        <v>#REF!</v>
      </c>
      <c r="I100" s="51" t="e">
        <f>SUM(I218,#REF!,#REF!,#REF!)</f>
        <v>#REF!</v>
      </c>
      <c r="J100" s="174"/>
      <c r="K100" s="12"/>
      <c r="L100" s="174"/>
      <c r="M100" s="51">
        <v>454800</v>
      </c>
      <c r="N100" s="51">
        <f t="shared" si="1"/>
        <v>1000</v>
      </c>
      <c r="O100" s="51">
        <v>455800</v>
      </c>
      <c r="P100" s="175"/>
      <c r="Q100" s="175"/>
      <c r="R100" s="176"/>
    </row>
    <row r="101" spans="1:18" s="64" customFormat="1" x14ac:dyDescent="0.2">
      <c r="A101" s="7">
        <v>323</v>
      </c>
      <c r="B101" s="7" t="s">
        <v>30</v>
      </c>
      <c r="C101" s="7"/>
      <c r="D101" s="7"/>
      <c r="E101" s="7"/>
      <c r="F101" s="7"/>
      <c r="G101" s="51" t="e">
        <f>SUM(#REF!,#REF!,G181,G219,G229,G235,#REF!,G249,#REF!,#REF!,#REF!)</f>
        <v>#REF!</v>
      </c>
      <c r="H101" s="51" t="e">
        <f t="shared" si="2"/>
        <v>#REF!</v>
      </c>
      <c r="I101" s="51" t="e">
        <f>SUM(#REF!,#REF!,I181,I219,I229,I235,#REF!,I249,#REF!,#REF!,#REF!)</f>
        <v>#REF!</v>
      </c>
      <c r="J101" s="174"/>
      <c r="K101" s="12"/>
      <c r="L101" s="174"/>
      <c r="M101" s="51">
        <v>1217700</v>
      </c>
      <c r="N101" s="51">
        <f t="shared" si="1"/>
        <v>1109437.5</v>
      </c>
      <c r="O101" s="51">
        <v>2327137.5</v>
      </c>
      <c r="P101" s="175"/>
      <c r="Q101" s="175"/>
      <c r="R101" s="176"/>
    </row>
    <row r="102" spans="1:18" s="64" customFormat="1" x14ac:dyDescent="0.2">
      <c r="A102" s="7">
        <v>329</v>
      </c>
      <c r="B102" s="7" t="s">
        <v>71</v>
      </c>
      <c r="C102" s="7"/>
      <c r="D102" s="7"/>
      <c r="E102" s="7"/>
      <c r="F102" s="7"/>
      <c r="G102" s="51" t="e">
        <f>SUM(G173,#REF!,G220,G231)</f>
        <v>#REF!</v>
      </c>
      <c r="H102" s="51" t="e">
        <f t="shared" si="2"/>
        <v>#REF!</v>
      </c>
      <c r="I102" s="51" t="e">
        <f>SUM(I173,#REF!,I220,I231)</f>
        <v>#REF!</v>
      </c>
      <c r="J102" s="174"/>
      <c r="K102" s="12"/>
      <c r="L102" s="174"/>
      <c r="M102" s="51">
        <v>334000</v>
      </c>
      <c r="N102" s="51">
        <f t="shared" si="1"/>
        <v>-14000</v>
      </c>
      <c r="O102" s="51">
        <v>320000</v>
      </c>
      <c r="P102" s="175"/>
      <c r="Q102" s="175"/>
      <c r="R102" s="176"/>
    </row>
    <row r="103" spans="1:18" s="5" customFormat="1" ht="15.75" x14ac:dyDescent="0.25">
      <c r="A103" s="19"/>
      <c r="B103" s="19"/>
      <c r="C103" s="19"/>
      <c r="D103" s="19"/>
      <c r="E103" s="19"/>
      <c r="F103" s="19"/>
      <c r="G103" s="44"/>
      <c r="H103" s="164"/>
      <c r="I103" s="19"/>
      <c r="J103" s="45"/>
      <c r="K103" s="14"/>
      <c r="L103" s="45"/>
      <c r="M103" s="44"/>
      <c r="N103" s="164"/>
      <c r="O103" s="19"/>
      <c r="P103" s="32"/>
      <c r="Q103" s="32"/>
      <c r="R103" s="28"/>
    </row>
    <row r="104" spans="1:18" s="5" customFormat="1" ht="15.75" x14ac:dyDescent="0.25">
      <c r="A104" s="4">
        <v>34</v>
      </c>
      <c r="B104" s="4" t="s">
        <v>8</v>
      </c>
      <c r="C104" s="4"/>
      <c r="D104" s="4"/>
      <c r="E104" s="4"/>
      <c r="F104" s="4"/>
      <c r="G104" s="50">
        <f>G105</f>
        <v>0</v>
      </c>
      <c r="H104" s="164">
        <f t="shared" si="2"/>
        <v>0</v>
      </c>
      <c r="I104" s="50">
        <f>I105</f>
        <v>0</v>
      </c>
      <c r="J104" s="45"/>
      <c r="K104" s="14"/>
      <c r="L104" s="45"/>
      <c r="M104" s="50">
        <v>23000</v>
      </c>
      <c r="N104" s="164">
        <f>O104-M104</f>
        <v>0</v>
      </c>
      <c r="O104" s="50">
        <f>O105+O106</f>
        <v>23000</v>
      </c>
      <c r="P104" s="32"/>
      <c r="Q104" s="32"/>
      <c r="R104" s="28"/>
    </row>
    <row r="105" spans="1:18" s="64" customFormat="1" x14ac:dyDescent="0.2">
      <c r="A105" s="7"/>
      <c r="B105" s="7"/>
      <c r="C105" s="7"/>
      <c r="D105" s="7"/>
      <c r="E105" s="7"/>
      <c r="F105" s="7"/>
      <c r="G105" s="51"/>
      <c r="H105" s="51"/>
      <c r="I105" s="51"/>
      <c r="J105" s="174"/>
      <c r="K105" s="12"/>
      <c r="L105" s="174"/>
      <c r="M105" s="51"/>
      <c r="N105" s="51"/>
      <c r="O105" s="51"/>
      <c r="P105" s="175"/>
      <c r="Q105" s="175"/>
      <c r="R105" s="176"/>
    </row>
    <row r="106" spans="1:18" s="5" customFormat="1" ht="15.75" x14ac:dyDescent="0.25">
      <c r="A106" s="7">
        <v>343</v>
      </c>
      <c r="B106" s="7" t="s">
        <v>34</v>
      </c>
      <c r="C106" s="7"/>
      <c r="D106" s="7"/>
      <c r="E106" s="7"/>
      <c r="F106" s="7"/>
      <c r="G106" s="51"/>
      <c r="H106" s="164"/>
      <c r="I106" s="51"/>
      <c r="J106" s="45"/>
      <c r="K106" s="14"/>
      <c r="L106" s="45"/>
      <c r="M106" s="51">
        <v>23000</v>
      </c>
      <c r="N106" s="51">
        <f>O106-M106</f>
        <v>0</v>
      </c>
      <c r="O106" s="51">
        <v>23000</v>
      </c>
      <c r="P106" s="32"/>
      <c r="Q106" s="32"/>
      <c r="R106" s="28"/>
    </row>
    <row r="107" spans="1:18" s="5" customFormat="1" ht="15.75" x14ac:dyDescent="0.25">
      <c r="A107" s="7"/>
      <c r="B107" s="7"/>
      <c r="C107" s="7"/>
      <c r="D107" s="7"/>
      <c r="E107" s="7"/>
      <c r="F107" s="7"/>
      <c r="G107" s="51"/>
      <c r="H107" s="164"/>
      <c r="I107" s="51"/>
      <c r="J107" s="45"/>
      <c r="K107" s="14"/>
      <c r="L107" s="45"/>
      <c r="M107" s="51"/>
      <c r="N107" s="51"/>
      <c r="O107" s="51"/>
      <c r="P107" s="32"/>
      <c r="Q107" s="32"/>
      <c r="R107" s="28"/>
    </row>
    <row r="108" spans="1:18" s="5" customFormat="1" ht="15" x14ac:dyDescent="0.25">
      <c r="A108" s="4">
        <v>35</v>
      </c>
      <c r="B108" s="4" t="s">
        <v>46</v>
      </c>
      <c r="C108" s="4"/>
      <c r="D108" s="4"/>
      <c r="E108" s="4"/>
      <c r="F108" s="4"/>
      <c r="G108" s="50"/>
      <c r="H108" s="50"/>
      <c r="I108" s="50"/>
      <c r="J108" s="45"/>
      <c r="K108" s="14"/>
      <c r="L108" s="45"/>
      <c r="M108" s="50">
        <v>105000</v>
      </c>
      <c r="N108" s="50">
        <f>N109</f>
        <v>0</v>
      </c>
      <c r="O108" s="50">
        <f>O109</f>
        <v>105000</v>
      </c>
      <c r="P108" s="32"/>
      <c r="Q108" s="32"/>
      <c r="R108" s="28"/>
    </row>
    <row r="109" spans="1:18" s="5" customFormat="1" ht="15.75" x14ac:dyDescent="0.25">
      <c r="A109" s="7">
        <v>352</v>
      </c>
      <c r="B109" s="7" t="s">
        <v>488</v>
      </c>
      <c r="C109" s="7"/>
      <c r="D109" s="7"/>
      <c r="E109" s="7"/>
      <c r="F109" s="7"/>
      <c r="G109" s="51"/>
      <c r="H109" s="164"/>
      <c r="I109" s="51"/>
      <c r="J109" s="45"/>
      <c r="K109" s="14"/>
      <c r="L109" s="45"/>
      <c r="M109" s="51">
        <v>105000</v>
      </c>
      <c r="N109" s="164"/>
      <c r="O109" s="51">
        <v>105000</v>
      </c>
      <c r="P109" s="32"/>
      <c r="Q109" s="32"/>
      <c r="R109" s="28"/>
    </row>
    <row r="110" spans="1:18" s="5" customFormat="1" ht="15.75" x14ac:dyDescent="0.25">
      <c r="A110" s="7"/>
      <c r="B110" s="7" t="s">
        <v>489</v>
      </c>
      <c r="C110" s="7"/>
      <c r="D110" s="7"/>
      <c r="E110" s="7"/>
      <c r="F110" s="7"/>
      <c r="G110" s="51"/>
      <c r="H110" s="164"/>
      <c r="I110" s="51"/>
      <c r="J110" s="45"/>
      <c r="K110" s="14"/>
      <c r="L110" s="45"/>
      <c r="M110" s="51"/>
      <c r="N110" s="164"/>
      <c r="O110" s="51"/>
      <c r="P110" s="32"/>
      <c r="Q110" s="32"/>
      <c r="R110" s="28"/>
    </row>
    <row r="111" spans="1:18" s="5" customFormat="1" ht="15.75" x14ac:dyDescent="0.25">
      <c r="A111" s="4">
        <v>36</v>
      </c>
      <c r="B111" s="4" t="s">
        <v>19</v>
      </c>
      <c r="C111" s="4"/>
      <c r="D111" s="4"/>
      <c r="E111" s="4"/>
      <c r="F111" s="4"/>
      <c r="G111" s="50" t="e">
        <f>G112</f>
        <v>#REF!</v>
      </c>
      <c r="H111" s="164" t="e">
        <f t="shared" si="2"/>
        <v>#REF!</v>
      </c>
      <c r="I111" s="50" t="e">
        <f>I112</f>
        <v>#REF!</v>
      </c>
      <c r="J111" s="45"/>
      <c r="K111" s="14"/>
      <c r="L111" s="45"/>
      <c r="M111" s="50">
        <v>173000</v>
      </c>
      <c r="N111" s="164">
        <f>O111-M111</f>
        <v>0</v>
      </c>
      <c r="O111" s="50">
        <f>O112</f>
        <v>173000</v>
      </c>
      <c r="P111" s="32"/>
      <c r="Q111" s="32"/>
      <c r="R111" s="28"/>
    </row>
    <row r="112" spans="1:18" s="64" customFormat="1" x14ac:dyDescent="0.2">
      <c r="A112" s="7">
        <v>363</v>
      </c>
      <c r="B112" s="7" t="s">
        <v>72</v>
      </c>
      <c r="C112" s="7"/>
      <c r="D112" s="7"/>
      <c r="E112" s="7"/>
      <c r="F112" s="7"/>
      <c r="G112" s="51" t="e">
        <f>SUM(G234,#REF!,#REF!)</f>
        <v>#REF!</v>
      </c>
      <c r="H112" s="51" t="e">
        <f t="shared" si="2"/>
        <v>#REF!</v>
      </c>
      <c r="I112" s="51" t="e">
        <f>SUM(I234,#REF!,#REF!)</f>
        <v>#REF!</v>
      </c>
      <c r="J112" s="174"/>
      <c r="K112" s="12"/>
      <c r="L112" s="174"/>
      <c r="M112" s="51">
        <v>173000</v>
      </c>
      <c r="N112" s="51">
        <f>O112-M112</f>
        <v>0</v>
      </c>
      <c r="O112" s="51">
        <v>173000</v>
      </c>
      <c r="P112" s="175"/>
      <c r="Q112" s="175"/>
      <c r="R112" s="176"/>
    </row>
    <row r="113" spans="1:18" s="5" customFormat="1" ht="15.75" x14ac:dyDescent="0.25">
      <c r="A113" s="7"/>
      <c r="B113" s="7"/>
      <c r="C113" s="7"/>
      <c r="D113" s="7"/>
      <c r="E113" s="7"/>
      <c r="F113" s="7"/>
      <c r="G113" s="51"/>
      <c r="H113" s="164"/>
      <c r="I113" s="51"/>
      <c r="J113" s="45"/>
      <c r="K113" s="14"/>
      <c r="L113" s="45"/>
      <c r="M113" s="51"/>
      <c r="N113" s="164"/>
      <c r="O113" s="51"/>
      <c r="P113" s="32"/>
      <c r="Q113" s="32"/>
      <c r="R113" s="28"/>
    </row>
    <row r="114" spans="1:18" s="5" customFormat="1" ht="15.75" x14ac:dyDescent="0.25">
      <c r="A114" s="4">
        <v>37</v>
      </c>
      <c r="B114" s="4" t="s">
        <v>9</v>
      </c>
      <c r="C114" s="4"/>
      <c r="D114" s="4"/>
      <c r="E114" s="4"/>
      <c r="F114" s="4"/>
      <c r="G114" s="50" t="e">
        <f>G115</f>
        <v>#REF!</v>
      </c>
      <c r="H114" s="164" t="e">
        <f t="shared" si="2"/>
        <v>#REF!</v>
      </c>
      <c r="I114" s="50" t="e">
        <f>I115</f>
        <v>#REF!</v>
      </c>
      <c r="J114" s="45"/>
      <c r="K114" s="14"/>
      <c r="L114" s="45"/>
      <c r="M114" s="50">
        <v>443000</v>
      </c>
      <c r="N114" s="164">
        <f>O114-M114</f>
        <v>-5500</v>
      </c>
      <c r="O114" s="50">
        <f>O115</f>
        <v>437500</v>
      </c>
      <c r="P114" s="32"/>
      <c r="Q114" s="32"/>
      <c r="R114" s="28"/>
    </row>
    <row r="115" spans="1:18" s="64" customFormat="1" x14ac:dyDescent="0.2">
      <c r="A115" s="7">
        <v>372</v>
      </c>
      <c r="B115" s="7" t="s">
        <v>49</v>
      </c>
      <c r="C115" s="7"/>
      <c r="D115" s="7"/>
      <c r="E115" s="7"/>
      <c r="F115" s="7"/>
      <c r="G115" s="51" t="e">
        <f>SUM(#REF!,#REF!)</f>
        <v>#REF!</v>
      </c>
      <c r="H115" s="51" t="e">
        <f t="shared" si="2"/>
        <v>#REF!</v>
      </c>
      <c r="I115" s="51" t="e">
        <f>SUM(#REF!,#REF!)</f>
        <v>#REF!</v>
      </c>
      <c r="J115" s="174"/>
      <c r="K115" s="12"/>
      <c r="L115" s="174"/>
      <c r="M115" s="51">
        <v>443000</v>
      </c>
      <c r="N115" s="51">
        <f>O115-M115</f>
        <v>-5500</v>
      </c>
      <c r="O115" s="51">
        <v>437500</v>
      </c>
      <c r="P115" s="175"/>
      <c r="Q115" s="175"/>
      <c r="R115" s="176"/>
    </row>
    <row r="116" spans="1:18" s="5" customFormat="1" ht="15.75" x14ac:dyDescent="0.25">
      <c r="A116" s="7"/>
      <c r="B116" s="7"/>
      <c r="C116" s="7"/>
      <c r="D116" s="7"/>
      <c r="E116" s="7"/>
      <c r="F116" s="7"/>
      <c r="G116" s="51"/>
      <c r="H116" s="164"/>
      <c r="I116" s="51"/>
      <c r="J116" s="45"/>
      <c r="K116" s="14"/>
      <c r="L116" s="45"/>
      <c r="M116" s="51"/>
      <c r="N116" s="164"/>
      <c r="O116" s="51"/>
      <c r="P116" s="32"/>
      <c r="Q116" s="32"/>
      <c r="R116" s="28"/>
    </row>
    <row r="117" spans="1:18" s="5" customFormat="1" ht="15.75" x14ac:dyDescent="0.25">
      <c r="A117" s="4">
        <v>38</v>
      </c>
      <c r="B117" s="4" t="s">
        <v>6</v>
      </c>
      <c r="C117" s="4"/>
      <c r="D117" s="4"/>
      <c r="E117" s="4"/>
      <c r="F117" s="4"/>
      <c r="G117" s="50" t="e">
        <f>G118</f>
        <v>#REF!</v>
      </c>
      <c r="H117" s="164" t="e">
        <f t="shared" si="2"/>
        <v>#REF!</v>
      </c>
      <c r="I117" s="50" t="e">
        <f>I118</f>
        <v>#REF!</v>
      </c>
      <c r="J117" s="45"/>
      <c r="K117" s="14"/>
      <c r="L117" s="45"/>
      <c r="M117" s="50">
        <v>391200</v>
      </c>
      <c r="N117" s="164">
        <f>O117-M117</f>
        <v>5000</v>
      </c>
      <c r="O117" s="50">
        <f>O118+O119</f>
        <v>396200</v>
      </c>
      <c r="P117" s="32"/>
      <c r="Q117" s="32"/>
      <c r="R117" s="28"/>
    </row>
    <row r="118" spans="1:18" s="64" customFormat="1" x14ac:dyDescent="0.2">
      <c r="A118" s="7">
        <v>381</v>
      </c>
      <c r="B118" s="7" t="s">
        <v>32</v>
      </c>
      <c r="C118" s="7"/>
      <c r="D118" s="7"/>
      <c r="E118" s="7"/>
      <c r="F118" s="7"/>
      <c r="G118" s="51" t="e">
        <f>SUM(#REF!,G191,#REF!,#REF!,#REF!,G307,#REF!,G318,G337,#REF!,#REF!)</f>
        <v>#REF!</v>
      </c>
      <c r="H118" s="51" t="e">
        <f t="shared" si="2"/>
        <v>#REF!</v>
      </c>
      <c r="I118" s="51" t="e">
        <f>SUM(#REF!,I191,#REF!,#REF!,#REF!,I307,#REF!,I318,I337,#REF!,#REF!)</f>
        <v>#REF!</v>
      </c>
      <c r="J118" s="174"/>
      <c r="K118" s="12"/>
      <c r="L118" s="174"/>
      <c r="M118" s="51">
        <v>376200</v>
      </c>
      <c r="N118" s="51">
        <f>O118-M118</f>
        <v>5000</v>
      </c>
      <c r="O118" s="51">
        <v>381200</v>
      </c>
      <c r="P118" s="175"/>
      <c r="Q118" s="175"/>
      <c r="R118" s="176"/>
    </row>
    <row r="119" spans="1:18" s="64" customFormat="1" x14ac:dyDescent="0.2">
      <c r="A119" s="7">
        <v>385</v>
      </c>
      <c r="B119" s="7" t="s">
        <v>83</v>
      </c>
      <c r="C119" s="7"/>
      <c r="D119" s="7"/>
      <c r="E119" s="7"/>
      <c r="F119" s="7"/>
      <c r="G119" s="51"/>
      <c r="H119" s="51"/>
      <c r="I119" s="51"/>
      <c r="J119" s="174"/>
      <c r="K119" s="12"/>
      <c r="L119" s="174"/>
      <c r="M119" s="51">
        <v>15000</v>
      </c>
      <c r="N119" s="51">
        <v>0</v>
      </c>
      <c r="O119" s="51">
        <v>15000</v>
      </c>
      <c r="P119" s="175"/>
      <c r="Q119" s="175"/>
      <c r="R119" s="176"/>
    </row>
    <row r="120" spans="1:18" s="5" customFormat="1" ht="15.75" x14ac:dyDescent="0.25">
      <c r="A120" s="19"/>
      <c r="B120" s="19"/>
      <c r="C120" s="19"/>
      <c r="D120" s="19"/>
      <c r="E120" s="19"/>
      <c r="F120" s="19"/>
      <c r="G120" s="44"/>
      <c r="H120" s="164"/>
      <c r="I120" s="19"/>
      <c r="J120" s="45"/>
      <c r="K120" s="14"/>
      <c r="L120" s="45"/>
      <c r="M120" s="44"/>
      <c r="N120" s="164"/>
      <c r="O120" s="19"/>
      <c r="P120" s="32"/>
      <c r="Q120" s="32"/>
      <c r="R120" s="28"/>
    </row>
    <row r="121" spans="1:18" s="5" customFormat="1" ht="15.75" x14ac:dyDescent="0.25">
      <c r="A121" s="3">
        <v>4</v>
      </c>
      <c r="B121" s="3" t="s">
        <v>73</v>
      </c>
      <c r="C121" s="3"/>
      <c r="D121" s="3"/>
      <c r="E121" s="3"/>
      <c r="F121" s="3"/>
      <c r="G121" s="164">
        <f>SUM(G123,G126)</f>
        <v>940000</v>
      </c>
      <c r="H121" s="164">
        <f t="shared" si="2"/>
        <v>-748000</v>
      </c>
      <c r="I121" s="164">
        <f>SUM(I123,I126)</f>
        <v>192000</v>
      </c>
      <c r="J121" s="45"/>
      <c r="K121" s="14"/>
      <c r="L121" s="45"/>
      <c r="M121" s="164">
        <v>15759000</v>
      </c>
      <c r="N121" s="164">
        <f>O121-M121</f>
        <v>1394500</v>
      </c>
      <c r="O121" s="164">
        <f>SUM(O123,O126)</f>
        <v>17153500</v>
      </c>
      <c r="P121" s="32"/>
      <c r="Q121" s="32"/>
      <c r="R121" s="28"/>
    </row>
    <row r="122" spans="1:18" s="5" customFormat="1" ht="15.75" x14ac:dyDescent="0.25">
      <c r="A122" s="3"/>
      <c r="B122" s="3"/>
      <c r="C122" s="3"/>
      <c r="D122" s="3"/>
      <c r="E122" s="3"/>
      <c r="F122" s="3"/>
      <c r="G122" s="164"/>
      <c r="H122" s="164"/>
      <c r="I122" s="164"/>
      <c r="J122" s="45"/>
      <c r="K122" s="14"/>
      <c r="L122" s="45"/>
      <c r="M122" s="164"/>
      <c r="N122" s="164"/>
      <c r="O122" s="164"/>
      <c r="P122" s="32"/>
      <c r="Q122" s="32"/>
      <c r="R122" s="28"/>
    </row>
    <row r="123" spans="1:18" s="5" customFormat="1" ht="15.75" hidden="1" x14ac:dyDescent="0.25">
      <c r="A123" s="3">
        <v>41</v>
      </c>
      <c r="B123" s="4" t="s">
        <v>74</v>
      </c>
      <c r="C123" s="4"/>
      <c r="D123" s="4"/>
      <c r="E123" s="4"/>
      <c r="F123" s="4"/>
      <c r="G123" s="164">
        <f>G125</f>
        <v>0</v>
      </c>
      <c r="H123" s="164">
        <v>0</v>
      </c>
      <c r="I123" s="164">
        <v>0</v>
      </c>
      <c r="J123" s="45"/>
      <c r="K123" s="14"/>
      <c r="L123" s="45"/>
      <c r="M123" s="164">
        <f>M125</f>
        <v>0</v>
      </c>
      <c r="N123" s="164">
        <v>0</v>
      </c>
      <c r="O123" s="164">
        <v>0</v>
      </c>
      <c r="P123" s="32"/>
      <c r="Q123" s="32"/>
      <c r="R123" s="28"/>
    </row>
    <row r="124" spans="1:18" s="5" customFormat="1" ht="15.75" hidden="1" x14ac:dyDescent="0.25">
      <c r="A124" s="3"/>
      <c r="B124" s="4" t="s">
        <v>75</v>
      </c>
      <c r="C124" s="4"/>
      <c r="D124" s="4"/>
      <c r="E124" s="4"/>
      <c r="F124" s="4"/>
      <c r="G124" s="164"/>
      <c r="H124" s="164"/>
      <c r="I124" s="164"/>
      <c r="J124" s="45"/>
      <c r="K124" s="14"/>
      <c r="L124" s="45"/>
      <c r="M124" s="164"/>
      <c r="N124" s="164"/>
      <c r="O124" s="164"/>
      <c r="P124" s="32"/>
      <c r="Q124" s="32"/>
      <c r="R124" s="28"/>
    </row>
    <row r="125" spans="1:18" s="5" customFormat="1" ht="15.75" hidden="1" x14ac:dyDescent="0.25">
      <c r="A125" s="19"/>
      <c r="B125" s="19"/>
      <c r="C125" s="19"/>
      <c r="D125" s="19"/>
      <c r="E125" s="19"/>
      <c r="F125" s="19"/>
      <c r="G125" s="44"/>
      <c r="H125" s="44"/>
      <c r="I125" s="44"/>
      <c r="J125" s="45"/>
      <c r="K125" s="14"/>
      <c r="L125" s="45"/>
      <c r="M125" s="44"/>
      <c r="N125" s="44"/>
      <c r="O125" s="44"/>
      <c r="P125" s="32"/>
      <c r="Q125" s="32"/>
      <c r="R125" s="28"/>
    </row>
    <row r="126" spans="1:18" s="5" customFormat="1" ht="15.75" x14ac:dyDescent="0.25">
      <c r="A126" s="4">
        <v>42</v>
      </c>
      <c r="B126" s="4" t="s">
        <v>76</v>
      </c>
      <c r="C126" s="4"/>
      <c r="D126" s="4"/>
      <c r="E126" s="4"/>
      <c r="F126" s="4"/>
      <c r="G126" s="50">
        <f>SUM(G128,G129,G132)</f>
        <v>940000</v>
      </c>
      <c r="H126" s="164">
        <f t="shared" si="2"/>
        <v>-748000</v>
      </c>
      <c r="I126" s="50">
        <f>SUM(I128,I129,I132)</f>
        <v>192000</v>
      </c>
      <c r="J126" s="45"/>
      <c r="K126" s="14"/>
      <c r="L126" s="45"/>
      <c r="M126" s="50">
        <f>SUM(M128:M133)</f>
        <v>15759000</v>
      </c>
      <c r="N126" s="164">
        <f>O126-M126</f>
        <v>1394500</v>
      </c>
      <c r="O126" s="50">
        <f>SUM(O128:O133)</f>
        <v>17153500</v>
      </c>
      <c r="P126" s="32"/>
      <c r="Q126" s="32"/>
      <c r="R126" s="28"/>
    </row>
    <row r="127" spans="1:18" s="5" customFormat="1" ht="15.75" x14ac:dyDescent="0.25">
      <c r="A127" s="4"/>
      <c r="B127" s="4" t="s">
        <v>75</v>
      </c>
      <c r="C127" s="4"/>
      <c r="D127" s="4"/>
      <c r="E127" s="4"/>
      <c r="F127" s="4"/>
      <c r="G127" s="50"/>
      <c r="H127" s="164"/>
      <c r="I127" s="4"/>
      <c r="J127" s="45"/>
      <c r="K127" s="14"/>
      <c r="L127" s="45"/>
      <c r="M127" s="50"/>
      <c r="N127" s="164"/>
      <c r="O127" s="4"/>
      <c r="P127" s="32"/>
      <c r="Q127" s="32"/>
      <c r="R127" s="28"/>
    </row>
    <row r="128" spans="1:18" s="64" customFormat="1" x14ac:dyDescent="0.2">
      <c r="A128" s="7">
        <v>421</v>
      </c>
      <c r="B128" s="7" t="s">
        <v>36</v>
      </c>
      <c r="C128" s="7"/>
      <c r="D128" s="7"/>
      <c r="E128" s="7"/>
      <c r="F128" s="7"/>
      <c r="G128" s="51">
        <v>890000</v>
      </c>
      <c r="H128" s="51">
        <f t="shared" si="2"/>
        <v>-698000</v>
      </c>
      <c r="I128" s="51">
        <v>192000</v>
      </c>
      <c r="J128" s="174"/>
      <c r="K128" s="12"/>
      <c r="L128" s="174"/>
      <c r="M128" s="51">
        <v>13604000</v>
      </c>
      <c r="N128" s="51">
        <f t="shared" ref="N128:N133" si="3">O128-M128</f>
        <v>1707500</v>
      </c>
      <c r="O128" s="51">
        <v>15311500</v>
      </c>
      <c r="P128" s="175"/>
      <c r="Q128" s="175"/>
      <c r="R128" s="176"/>
    </row>
    <row r="129" spans="1:18" s="64" customFormat="1" x14ac:dyDescent="0.2">
      <c r="A129" s="7">
        <v>422</v>
      </c>
      <c r="B129" s="7" t="s">
        <v>52</v>
      </c>
      <c r="C129" s="7"/>
      <c r="D129" s="7"/>
      <c r="E129" s="7"/>
      <c r="F129" s="7"/>
      <c r="G129" s="51">
        <v>50000</v>
      </c>
      <c r="H129" s="51">
        <f t="shared" si="2"/>
        <v>-50000</v>
      </c>
      <c r="I129" s="51">
        <f>I227</f>
        <v>0</v>
      </c>
      <c r="J129" s="174"/>
      <c r="K129" s="12"/>
      <c r="L129" s="174"/>
      <c r="M129" s="51">
        <v>222000</v>
      </c>
      <c r="N129" s="51">
        <f t="shared" si="3"/>
        <v>-75000</v>
      </c>
      <c r="O129" s="51">
        <v>147000</v>
      </c>
      <c r="P129" s="175"/>
      <c r="Q129" s="175"/>
      <c r="R129" s="176"/>
    </row>
    <row r="130" spans="1:18" s="64" customFormat="1" hidden="1" x14ac:dyDescent="0.2">
      <c r="A130" s="7">
        <v>423</v>
      </c>
      <c r="B130" s="7" t="s">
        <v>358</v>
      </c>
      <c r="C130" s="7"/>
      <c r="D130" s="7"/>
      <c r="E130" s="7"/>
      <c r="F130" s="7"/>
      <c r="G130" s="51"/>
      <c r="H130" s="51"/>
      <c r="I130" s="51"/>
      <c r="J130" s="174"/>
      <c r="K130" s="12"/>
      <c r="L130" s="174"/>
      <c r="M130" s="51">
        <v>0</v>
      </c>
      <c r="N130" s="51">
        <f t="shared" si="3"/>
        <v>0</v>
      </c>
      <c r="O130" s="51">
        <v>0</v>
      </c>
      <c r="P130" s="175"/>
      <c r="Q130" s="175"/>
      <c r="R130" s="176"/>
    </row>
    <row r="131" spans="1:18" s="64" customFormat="1" hidden="1" x14ac:dyDescent="0.2">
      <c r="A131" s="7">
        <v>425</v>
      </c>
      <c r="B131" s="7" t="s">
        <v>261</v>
      </c>
      <c r="C131" s="7"/>
      <c r="D131" s="7"/>
      <c r="E131" s="7"/>
      <c r="F131" s="7"/>
      <c r="G131" s="51"/>
      <c r="H131" s="51"/>
      <c r="I131" s="51"/>
      <c r="J131" s="174"/>
      <c r="K131" s="12"/>
      <c r="L131" s="174"/>
      <c r="M131" s="51">
        <v>0</v>
      </c>
      <c r="N131" s="51">
        <f t="shared" si="3"/>
        <v>0</v>
      </c>
      <c r="O131" s="51">
        <v>0</v>
      </c>
      <c r="P131" s="175"/>
      <c r="Q131" s="175"/>
      <c r="R131" s="176"/>
    </row>
    <row r="132" spans="1:18" s="64" customFormat="1" x14ac:dyDescent="0.2">
      <c r="A132" s="7">
        <v>426</v>
      </c>
      <c r="B132" s="7" t="s">
        <v>77</v>
      </c>
      <c r="C132" s="7"/>
      <c r="D132" s="7"/>
      <c r="E132" s="7"/>
      <c r="F132" s="7"/>
      <c r="G132" s="51">
        <f>SUM(G245)</f>
        <v>0</v>
      </c>
      <c r="H132" s="51">
        <f t="shared" si="2"/>
        <v>0</v>
      </c>
      <c r="I132" s="51">
        <f>I245</f>
        <v>0</v>
      </c>
      <c r="J132" s="174"/>
      <c r="K132" s="12"/>
      <c r="L132" s="174"/>
      <c r="M132" s="51">
        <v>208000</v>
      </c>
      <c r="N132" s="51">
        <f t="shared" si="3"/>
        <v>2000</v>
      </c>
      <c r="O132" s="51">
        <v>210000</v>
      </c>
      <c r="P132" s="175"/>
      <c r="Q132" s="175"/>
      <c r="R132" s="176"/>
    </row>
    <row r="133" spans="1:18" s="64" customFormat="1" x14ac:dyDescent="0.2">
      <c r="A133" s="7">
        <v>451</v>
      </c>
      <c r="B133" s="7" t="s">
        <v>91</v>
      </c>
      <c r="C133" s="7"/>
      <c r="D133" s="7"/>
      <c r="E133" s="7"/>
      <c r="F133" s="7"/>
      <c r="G133" s="51"/>
      <c r="H133" s="52"/>
      <c r="I133" s="7"/>
      <c r="J133" s="174"/>
      <c r="K133" s="12"/>
      <c r="L133" s="174"/>
      <c r="M133" s="51">
        <v>1725000</v>
      </c>
      <c r="N133" s="51">
        <f t="shared" si="3"/>
        <v>-240000</v>
      </c>
      <c r="O133" s="51">
        <v>1485000</v>
      </c>
      <c r="P133" s="175"/>
      <c r="Q133" s="175"/>
      <c r="R133" s="176"/>
    </row>
    <row r="134" spans="1:18" s="64" customFormat="1" x14ac:dyDescent="0.2">
      <c r="A134" s="7"/>
      <c r="B134" s="7"/>
      <c r="C134" s="7"/>
      <c r="D134" s="7"/>
      <c r="E134" s="7"/>
      <c r="F134" s="7"/>
      <c r="G134" s="51"/>
      <c r="H134" s="52"/>
      <c r="I134" s="7"/>
      <c r="J134" s="174"/>
      <c r="K134" s="12"/>
      <c r="L134" s="174"/>
      <c r="M134" s="51"/>
      <c r="N134" s="52"/>
      <c r="O134" s="7"/>
      <c r="P134" s="175"/>
      <c r="Q134" s="175"/>
      <c r="R134" s="176"/>
    </row>
    <row r="135" spans="1:18" s="5" customFormat="1" ht="15.75" x14ac:dyDescent="0.25">
      <c r="A135" s="3" t="s">
        <v>87</v>
      </c>
      <c r="B135" s="3" t="s">
        <v>85</v>
      </c>
      <c r="C135" s="2"/>
      <c r="D135" s="2"/>
      <c r="E135" s="2"/>
      <c r="F135" s="2"/>
      <c r="G135" s="52"/>
      <c r="H135" s="164"/>
      <c r="I135" s="2"/>
      <c r="J135" s="45"/>
      <c r="K135" s="14"/>
      <c r="L135" s="45"/>
      <c r="M135" s="52"/>
      <c r="N135" s="164"/>
      <c r="O135" s="2"/>
      <c r="P135" s="32"/>
      <c r="Q135" s="32"/>
      <c r="R135" s="28"/>
    </row>
    <row r="136" spans="1:18" s="5" customFormat="1" ht="15.75" x14ac:dyDescent="0.25">
      <c r="A136" s="19"/>
      <c r="B136" s="19"/>
      <c r="C136" s="7"/>
      <c r="D136" s="7"/>
      <c r="E136" s="7"/>
      <c r="F136" s="7"/>
      <c r="G136" s="51"/>
      <c r="H136" s="164"/>
      <c r="I136" s="7"/>
      <c r="J136" s="45"/>
      <c r="K136" s="14"/>
      <c r="L136" s="45"/>
      <c r="M136" s="51"/>
      <c r="N136" s="164"/>
      <c r="O136" s="164"/>
      <c r="P136" s="32"/>
      <c r="Q136" s="32"/>
      <c r="R136" s="28"/>
    </row>
    <row r="137" spans="1:18" s="5" customFormat="1" ht="15.75" x14ac:dyDescent="0.25">
      <c r="A137" s="3">
        <v>8</v>
      </c>
      <c r="B137" s="3" t="s">
        <v>61</v>
      </c>
      <c r="C137" s="2"/>
      <c r="D137" s="2"/>
      <c r="E137" s="2"/>
      <c r="F137" s="2"/>
      <c r="G137" s="52"/>
      <c r="H137" s="164"/>
      <c r="I137" s="2"/>
      <c r="J137" s="45"/>
      <c r="K137" s="14"/>
      <c r="L137" s="45"/>
      <c r="M137" s="52"/>
      <c r="N137" s="164"/>
      <c r="O137" s="2"/>
      <c r="P137" s="32"/>
      <c r="Q137" s="32"/>
      <c r="R137" s="28"/>
    </row>
    <row r="138" spans="1:18" s="5" customFormat="1" ht="15" customHeight="1" x14ac:dyDescent="0.25">
      <c r="A138" s="19"/>
      <c r="B138" s="19"/>
      <c r="C138" s="7"/>
      <c r="D138" s="7"/>
      <c r="E138" s="7"/>
      <c r="F138" s="7"/>
      <c r="G138" s="52" t="e">
        <f>SUM(G139,G141)</f>
        <v>#REF!</v>
      </c>
      <c r="H138" s="164" t="e">
        <f t="shared" si="2"/>
        <v>#REF!</v>
      </c>
      <c r="I138" s="164" t="e">
        <f>SUM(I139,I141)</f>
        <v>#REF!</v>
      </c>
      <c r="J138" s="45"/>
      <c r="K138" s="14"/>
      <c r="L138" s="45"/>
      <c r="M138" s="52">
        <v>0</v>
      </c>
      <c r="N138" s="164">
        <v>0</v>
      </c>
      <c r="O138" s="164">
        <v>0</v>
      </c>
      <c r="P138" s="32"/>
      <c r="Q138" s="32"/>
      <c r="R138" s="28"/>
    </row>
    <row r="139" spans="1:18" s="5" customFormat="1" ht="14.25" x14ac:dyDescent="0.2">
      <c r="A139" s="21">
        <v>81</v>
      </c>
      <c r="B139" s="21" t="s">
        <v>78</v>
      </c>
      <c r="C139" s="21"/>
      <c r="D139" s="21"/>
      <c r="E139" s="21"/>
      <c r="F139" s="21"/>
      <c r="G139" s="102">
        <v>0</v>
      </c>
      <c r="H139" s="102">
        <f t="shared" si="2"/>
        <v>0</v>
      </c>
      <c r="I139" s="102">
        <v>0</v>
      </c>
      <c r="J139" s="177"/>
      <c r="K139" s="178"/>
      <c r="L139" s="177"/>
      <c r="M139" s="102">
        <v>0</v>
      </c>
      <c r="N139" s="102">
        <f>O139-M139</f>
        <v>0</v>
      </c>
      <c r="O139" s="102">
        <v>0</v>
      </c>
      <c r="P139" s="32"/>
      <c r="Q139" s="32"/>
      <c r="R139" s="28"/>
    </row>
    <row r="140" spans="1:18" s="5" customFormat="1" ht="14.25" x14ac:dyDescent="0.2">
      <c r="A140" s="21"/>
      <c r="B140" s="21"/>
      <c r="C140" s="21"/>
      <c r="D140" s="21"/>
      <c r="E140" s="21"/>
      <c r="F140" s="21"/>
      <c r="G140" s="102"/>
      <c r="H140" s="102"/>
      <c r="I140" s="102"/>
      <c r="J140" s="177"/>
      <c r="K140" s="178"/>
      <c r="L140" s="177"/>
      <c r="M140" s="102"/>
      <c r="N140" s="102"/>
      <c r="O140" s="102"/>
      <c r="P140" s="32"/>
      <c r="Q140" s="32"/>
      <c r="R140" s="28"/>
    </row>
    <row r="141" spans="1:18" s="5" customFormat="1" ht="14.25" x14ac:dyDescent="0.2">
      <c r="A141" s="21">
        <v>84</v>
      </c>
      <c r="B141" s="21" t="s">
        <v>38</v>
      </c>
      <c r="C141" s="21"/>
      <c r="D141" s="21"/>
      <c r="E141" s="21"/>
      <c r="F141" s="21"/>
      <c r="G141" s="102" t="e">
        <f>#REF!</f>
        <v>#REF!</v>
      </c>
      <c r="H141" s="102" t="e">
        <f t="shared" si="2"/>
        <v>#REF!</v>
      </c>
      <c r="I141" s="102" t="e">
        <f>#REF!</f>
        <v>#REF!</v>
      </c>
      <c r="J141" s="177"/>
      <c r="K141" s="178"/>
      <c r="L141" s="177"/>
      <c r="M141" s="102">
        <v>0</v>
      </c>
      <c r="N141" s="102">
        <v>0</v>
      </c>
      <c r="O141" s="102">
        <v>0</v>
      </c>
      <c r="P141" s="32"/>
      <c r="Q141" s="32"/>
      <c r="R141" s="28"/>
    </row>
    <row r="142" spans="1:18" s="5" customFormat="1" ht="15.75" x14ac:dyDescent="0.25">
      <c r="A142" s="3">
        <v>5</v>
      </c>
      <c r="B142" s="3" t="s">
        <v>79</v>
      </c>
      <c r="C142" s="2"/>
      <c r="D142" s="2"/>
      <c r="E142" s="2"/>
      <c r="F142" s="2"/>
      <c r="G142" s="52"/>
      <c r="H142" s="164"/>
      <c r="I142" s="164"/>
      <c r="J142" s="45"/>
      <c r="K142" s="14"/>
      <c r="L142" s="45"/>
      <c r="M142" s="52"/>
      <c r="N142" s="164"/>
      <c r="O142" s="164"/>
      <c r="P142" s="32"/>
      <c r="Q142" s="32"/>
      <c r="R142" s="28"/>
    </row>
    <row r="143" spans="1:18" s="5" customFormat="1" ht="15.75" x14ac:dyDescent="0.25">
      <c r="A143" s="3"/>
      <c r="B143" s="3" t="s">
        <v>80</v>
      </c>
      <c r="C143" s="2"/>
      <c r="D143" s="2"/>
      <c r="E143" s="2"/>
      <c r="F143" s="2"/>
      <c r="G143" s="164" t="e">
        <f>G144</f>
        <v>#REF!</v>
      </c>
      <c r="H143" s="164" t="e">
        <f t="shared" si="2"/>
        <v>#REF!</v>
      </c>
      <c r="I143" s="164" t="e">
        <f>I144</f>
        <v>#REF!</v>
      </c>
      <c r="J143" s="45"/>
      <c r="K143" s="14"/>
      <c r="L143" s="45"/>
      <c r="M143" s="164">
        <v>30000</v>
      </c>
      <c r="N143" s="164">
        <v>-2000</v>
      </c>
      <c r="O143" s="164">
        <f>O144</f>
        <v>28000</v>
      </c>
      <c r="P143" s="32"/>
      <c r="Q143" s="32"/>
      <c r="R143" s="28"/>
    </row>
    <row r="144" spans="1:18" s="5" customFormat="1" ht="14.25" x14ac:dyDescent="0.2">
      <c r="A144" s="21">
        <v>53</v>
      </c>
      <c r="B144" s="21" t="s">
        <v>92</v>
      </c>
      <c r="C144" s="21"/>
      <c r="D144" s="21"/>
      <c r="E144" s="21"/>
      <c r="F144" s="21"/>
      <c r="G144" s="102" t="e">
        <f>#REF!</f>
        <v>#REF!</v>
      </c>
      <c r="H144" s="102" t="e">
        <f t="shared" si="2"/>
        <v>#REF!</v>
      </c>
      <c r="I144" s="102" t="e">
        <f>#REF!</f>
        <v>#REF!</v>
      </c>
      <c r="J144" s="177"/>
      <c r="K144" s="178"/>
      <c r="L144" s="177"/>
      <c r="M144" s="102">
        <v>30000</v>
      </c>
      <c r="N144" s="102">
        <v>-2000</v>
      </c>
      <c r="O144" s="102">
        <v>28000</v>
      </c>
      <c r="P144" s="32"/>
      <c r="Q144" s="32"/>
      <c r="R144" s="28"/>
    </row>
    <row r="145" spans="1:18" s="5" customFormat="1" ht="15.75" x14ac:dyDescent="0.25">
      <c r="A145" s="19"/>
      <c r="B145" s="19"/>
      <c r="C145" s="19"/>
      <c r="D145" s="19"/>
      <c r="E145" s="19"/>
      <c r="F145" s="19"/>
      <c r="G145" s="44"/>
      <c r="H145" s="164"/>
      <c r="I145" s="19"/>
      <c r="J145" s="45"/>
      <c r="K145" s="14"/>
      <c r="L145" s="45"/>
      <c r="M145" s="44"/>
      <c r="N145" s="164"/>
      <c r="O145" s="19"/>
      <c r="P145" s="32"/>
      <c r="Q145" s="32"/>
      <c r="R145" s="28"/>
    </row>
    <row r="146" spans="1:18" s="5" customFormat="1" ht="15.75" x14ac:dyDescent="0.25">
      <c r="A146" s="3" t="s">
        <v>88</v>
      </c>
      <c r="B146" s="3" t="s">
        <v>441</v>
      </c>
      <c r="C146" s="3"/>
      <c r="D146" s="3"/>
      <c r="E146" s="3"/>
      <c r="F146" s="3"/>
      <c r="G146" s="164">
        <f>G148</f>
        <v>244000</v>
      </c>
      <c r="H146" s="164">
        <f>H148</f>
        <v>-49000</v>
      </c>
      <c r="I146" s="164">
        <f>I148</f>
        <v>195000</v>
      </c>
      <c r="J146" s="45"/>
      <c r="K146" s="14"/>
      <c r="L146" s="45"/>
      <c r="M146" s="164">
        <v>258900</v>
      </c>
      <c r="N146" s="164">
        <f>N148</f>
        <v>95220.140000000014</v>
      </c>
      <c r="O146" s="164">
        <f>O148</f>
        <v>354120.14</v>
      </c>
      <c r="P146" s="32"/>
      <c r="Q146" s="32"/>
      <c r="R146" s="28"/>
    </row>
    <row r="147" spans="1:18" s="5" customFormat="1" ht="15.75" x14ac:dyDescent="0.25">
      <c r="A147" s="19"/>
      <c r="B147" s="19"/>
      <c r="C147" s="19"/>
      <c r="D147" s="19"/>
      <c r="E147" s="19"/>
      <c r="F147" s="19"/>
      <c r="G147" s="44"/>
      <c r="H147" s="164"/>
      <c r="I147" s="19"/>
      <c r="J147" s="45"/>
      <c r="K147" s="14"/>
      <c r="L147" s="45"/>
      <c r="M147" s="44"/>
      <c r="N147" s="164"/>
      <c r="O147" s="19"/>
      <c r="P147" s="32"/>
      <c r="Q147" s="32"/>
      <c r="R147" s="28"/>
    </row>
    <row r="148" spans="1:18" s="64" customFormat="1" x14ac:dyDescent="0.2">
      <c r="A148" s="2">
        <v>9</v>
      </c>
      <c r="B148" s="2" t="s">
        <v>81</v>
      </c>
      <c r="C148" s="2"/>
      <c r="D148" s="2"/>
      <c r="E148" s="2"/>
      <c r="F148" s="2"/>
      <c r="G148" s="52">
        <f>G149</f>
        <v>244000</v>
      </c>
      <c r="H148" s="52">
        <f t="shared" si="2"/>
        <v>-49000</v>
      </c>
      <c r="I148" s="52">
        <f>I149</f>
        <v>195000</v>
      </c>
      <c r="J148" s="174"/>
      <c r="K148" s="12"/>
      <c r="L148" s="174"/>
      <c r="M148" s="52">
        <v>258900</v>
      </c>
      <c r="N148" s="52">
        <f>O148-M148</f>
        <v>95220.140000000014</v>
      </c>
      <c r="O148" s="52">
        <f>O149</f>
        <v>354120.14</v>
      </c>
      <c r="P148" s="175"/>
      <c r="Q148" s="175"/>
      <c r="R148" s="176"/>
    </row>
    <row r="149" spans="1:18" s="64" customFormat="1" x14ac:dyDescent="0.2">
      <c r="A149" s="2">
        <v>92</v>
      </c>
      <c r="B149" s="2" t="s">
        <v>82</v>
      </c>
      <c r="C149" s="2"/>
      <c r="D149" s="2"/>
      <c r="E149" s="2"/>
      <c r="F149" s="2"/>
      <c r="G149" s="52">
        <f>G150</f>
        <v>244000</v>
      </c>
      <c r="H149" s="52">
        <f t="shared" si="2"/>
        <v>-49000</v>
      </c>
      <c r="I149" s="52">
        <f>I150</f>
        <v>195000</v>
      </c>
      <c r="J149" s="174"/>
      <c r="K149" s="12"/>
      <c r="L149" s="174"/>
      <c r="M149" s="52">
        <v>258900</v>
      </c>
      <c r="N149" s="52">
        <f>O149-M149</f>
        <v>95220.140000000014</v>
      </c>
      <c r="O149" s="52">
        <f>O150</f>
        <v>354120.14</v>
      </c>
      <c r="P149" s="175"/>
      <c r="Q149" s="175"/>
      <c r="R149" s="176"/>
    </row>
    <row r="150" spans="1:18" s="64" customFormat="1" x14ac:dyDescent="0.2">
      <c r="A150" s="2">
        <v>922</v>
      </c>
      <c r="B150" s="2" t="s">
        <v>440</v>
      </c>
      <c r="C150" s="2"/>
      <c r="D150" s="2"/>
      <c r="E150" s="2"/>
      <c r="F150" s="2"/>
      <c r="G150" s="52">
        <v>244000</v>
      </c>
      <c r="H150" s="52">
        <f t="shared" si="2"/>
        <v>-49000</v>
      </c>
      <c r="I150" s="52">
        <v>195000</v>
      </c>
      <c r="J150" s="174"/>
      <c r="K150" s="12"/>
      <c r="L150" s="174"/>
      <c r="M150" s="52">
        <v>258900</v>
      </c>
      <c r="N150" s="52">
        <v>95220.14</v>
      </c>
      <c r="O150" s="52">
        <v>354120.14</v>
      </c>
      <c r="P150" s="175"/>
      <c r="Q150" s="175"/>
      <c r="R150" s="176"/>
    </row>
    <row r="151" spans="1:18" s="5" customFormat="1" ht="15" x14ac:dyDescent="0.25">
      <c r="A151" s="7"/>
      <c r="B151" s="7"/>
      <c r="C151" s="7"/>
      <c r="D151" s="7"/>
      <c r="E151" s="7"/>
      <c r="F151" s="7"/>
      <c r="G151" s="51"/>
      <c r="H151" s="51"/>
      <c r="I151" s="51"/>
      <c r="J151" s="45"/>
      <c r="K151" s="14"/>
      <c r="L151" s="45"/>
      <c r="M151" s="51"/>
      <c r="N151" s="51"/>
      <c r="O151" s="51"/>
      <c r="P151" s="32"/>
      <c r="Q151" s="32"/>
      <c r="R151" s="28"/>
    </row>
    <row r="152" spans="1:18" s="5" customFormat="1" ht="15" x14ac:dyDescent="0.25">
      <c r="A152" s="45"/>
      <c r="B152" s="45"/>
      <c r="C152" s="45"/>
      <c r="D152" s="45"/>
      <c r="E152" s="45"/>
      <c r="F152" s="45"/>
      <c r="G152" s="32"/>
      <c r="H152" s="45"/>
      <c r="I152" s="32"/>
      <c r="J152" s="45"/>
      <c r="K152" s="14"/>
      <c r="L152" s="45"/>
      <c r="M152" s="32"/>
      <c r="N152" s="32"/>
      <c r="O152" s="32"/>
      <c r="P152" s="106"/>
      <c r="Q152" s="32"/>
      <c r="R152" s="28"/>
    </row>
    <row r="153" spans="1:18" s="5" customFormat="1" ht="15" x14ac:dyDescent="0.25">
      <c r="A153" s="13" t="s">
        <v>16</v>
      </c>
      <c r="B153" s="45"/>
      <c r="C153" s="45"/>
      <c r="D153" s="45"/>
      <c r="E153" s="45"/>
      <c r="F153" s="45"/>
      <c r="G153" s="32"/>
      <c r="H153" s="45"/>
      <c r="I153" s="32"/>
      <c r="J153" s="45"/>
      <c r="K153" s="14"/>
      <c r="L153" s="45"/>
      <c r="M153" s="32"/>
      <c r="N153" s="32"/>
      <c r="O153" s="32"/>
      <c r="P153" s="32"/>
      <c r="Q153" s="32"/>
      <c r="R153" s="28"/>
    </row>
    <row r="154" spans="1:18" s="5" customFormat="1" ht="15.75" x14ac:dyDescent="0.25">
      <c r="A154" s="42"/>
      <c r="B154" s="42"/>
      <c r="C154" s="42"/>
      <c r="D154" s="42"/>
      <c r="E154" s="42"/>
      <c r="F154" s="42"/>
      <c r="G154" s="43"/>
      <c r="H154" s="42" t="s">
        <v>66</v>
      </c>
      <c r="I154" s="42"/>
      <c r="J154" s="43"/>
      <c r="K154" s="43"/>
      <c r="L154" s="45"/>
      <c r="M154" s="12" t="s">
        <v>66</v>
      </c>
      <c r="N154" s="32"/>
      <c r="O154" s="32"/>
      <c r="P154" s="32"/>
      <c r="Q154" s="32"/>
      <c r="R154" s="28"/>
    </row>
    <row r="155" spans="1:18" s="5" customFormat="1" ht="15" x14ac:dyDescent="0.2">
      <c r="A155" s="183"/>
      <c r="B155" s="183"/>
      <c r="C155" s="183"/>
      <c r="D155" s="183"/>
      <c r="E155" s="183"/>
      <c r="F155" s="183"/>
      <c r="G155" s="66"/>
      <c r="H155" s="67"/>
      <c r="I155" s="67"/>
      <c r="J155" s="66"/>
      <c r="K155" s="68"/>
      <c r="L155" s="69"/>
      <c r="M155" s="70"/>
      <c r="N155" s="70"/>
      <c r="O155" s="70"/>
      <c r="P155" s="32"/>
      <c r="Q155" s="32"/>
      <c r="R155" s="28"/>
    </row>
    <row r="156" spans="1:18" s="180" customFormat="1" ht="15" x14ac:dyDescent="0.2">
      <c r="A156" s="67" t="s">
        <v>491</v>
      </c>
      <c r="B156" s="67"/>
      <c r="C156" s="67"/>
      <c r="D156" s="67"/>
      <c r="E156" s="67"/>
      <c r="F156" s="67"/>
      <c r="G156" s="66"/>
      <c r="H156" s="67"/>
      <c r="I156" s="67"/>
      <c r="J156" s="66"/>
      <c r="K156" s="68"/>
      <c r="L156" s="69"/>
      <c r="M156" s="70"/>
      <c r="N156" s="70"/>
      <c r="O156" s="70"/>
      <c r="P156" s="70"/>
      <c r="Q156" s="70"/>
      <c r="R156" s="179"/>
    </row>
    <row r="157" spans="1:18" s="180" customFormat="1" ht="15" x14ac:dyDescent="0.2">
      <c r="A157" s="67" t="s">
        <v>68</v>
      </c>
      <c r="B157" s="67"/>
      <c r="C157" s="67"/>
      <c r="D157" s="67"/>
      <c r="E157" s="67"/>
      <c r="F157" s="67"/>
      <c r="G157" s="66"/>
      <c r="H157" s="67"/>
      <c r="I157" s="67"/>
      <c r="J157" s="66"/>
      <c r="K157" s="68"/>
      <c r="L157" s="69"/>
      <c r="M157" s="70"/>
      <c r="N157" s="70"/>
      <c r="O157" s="70"/>
      <c r="P157" s="70"/>
      <c r="Q157" s="70"/>
      <c r="R157" s="179"/>
    </row>
    <row r="158" spans="1:18" s="5" customFormat="1" ht="14.25" x14ac:dyDescent="0.2">
      <c r="A158" s="67"/>
      <c r="B158" s="67"/>
      <c r="C158" s="67"/>
      <c r="D158" s="67"/>
      <c r="E158" s="67"/>
      <c r="F158" s="67"/>
      <c r="G158" s="66"/>
      <c r="H158" s="67"/>
      <c r="I158" s="67"/>
      <c r="J158" s="66"/>
      <c r="K158" s="66"/>
      <c r="L158" s="69"/>
      <c r="M158" s="70"/>
      <c r="N158" s="70"/>
      <c r="O158" s="70"/>
      <c r="P158" s="32"/>
      <c r="Q158" s="32"/>
      <c r="R158" s="28"/>
    </row>
    <row r="159" spans="1:18" s="4" customFormat="1" ht="15" x14ac:dyDescent="0.25">
      <c r="A159" s="13"/>
      <c r="B159" s="13"/>
      <c r="C159" s="13"/>
      <c r="D159" s="13"/>
      <c r="E159" s="13"/>
      <c r="F159" s="13"/>
      <c r="G159" s="56"/>
      <c r="H159" s="13"/>
      <c r="I159" s="13"/>
      <c r="J159" s="13"/>
      <c r="K159" s="14"/>
      <c r="L159" s="13"/>
      <c r="M159" s="56"/>
      <c r="N159" s="58"/>
      <c r="O159" s="58"/>
      <c r="P159" s="35"/>
      <c r="Q159" s="35"/>
    </row>
    <row r="160" spans="1:18" ht="15.75" x14ac:dyDescent="0.25">
      <c r="A160" s="2" t="s">
        <v>0</v>
      </c>
      <c r="B160" s="2"/>
      <c r="C160" s="2" t="s">
        <v>1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59" t="s">
        <v>372</v>
      </c>
      <c r="O160" s="159" t="s">
        <v>373</v>
      </c>
      <c r="P160" s="159" t="s">
        <v>374</v>
      </c>
      <c r="Q160" s="33"/>
      <c r="R160"/>
    </row>
    <row r="161" spans="1:37" s="5" customFormat="1" ht="15.7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159" t="s">
        <v>453</v>
      </c>
      <c r="O161" s="39"/>
      <c r="P161" s="159" t="s">
        <v>456</v>
      </c>
      <c r="Q161" s="32"/>
      <c r="R161" s="28"/>
    </row>
    <row r="162" spans="1:37" ht="15" x14ac:dyDescent="0.2">
      <c r="A162" s="107" t="s">
        <v>2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8">
        <v>20810800</v>
      </c>
      <c r="O162" s="108">
        <f>P162-N162</f>
        <v>2488437.5</v>
      </c>
      <c r="P162" s="108">
        <f>P163+P232</f>
        <v>23299237.5</v>
      </c>
      <c r="Q162" s="15"/>
      <c r="R162"/>
    </row>
    <row r="163" spans="1:37" s="3" customFormat="1" ht="15.75" x14ac:dyDescent="0.25">
      <c r="A163" s="109" t="s">
        <v>121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10">
        <v>557200</v>
      </c>
      <c r="O163" s="110">
        <f>P163-N163</f>
        <v>-21000</v>
      </c>
      <c r="P163" s="110">
        <f>P164</f>
        <v>536200</v>
      </c>
      <c r="Q163" s="27"/>
    </row>
    <row r="164" spans="1:37" s="4" customFormat="1" ht="15" x14ac:dyDescent="0.25">
      <c r="A164" s="111" t="s">
        <v>122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2">
        <v>557200</v>
      </c>
      <c r="O164" s="112">
        <f>P164-N164</f>
        <v>-21000</v>
      </c>
      <c r="P164" s="112">
        <f>P165+P222</f>
        <v>536200</v>
      </c>
      <c r="Q164" s="15"/>
    </row>
    <row r="165" spans="1:37" s="2" customFormat="1" ht="15" x14ac:dyDescent="0.25">
      <c r="A165" s="113" t="s">
        <v>123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4">
        <v>526200</v>
      </c>
      <c r="O165" s="114">
        <f>P165-N165</f>
        <v>-21000</v>
      </c>
      <c r="P165" s="114">
        <f>P168+P196+P208+P214</f>
        <v>505200</v>
      </c>
      <c r="Q165" s="15"/>
    </row>
    <row r="166" spans="1:37" s="4" customFormat="1" ht="15" x14ac:dyDescent="0.25">
      <c r="A166" s="115" t="s">
        <v>124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6"/>
      <c r="O166" s="116"/>
      <c r="P166" s="116"/>
      <c r="Q166" s="15"/>
    </row>
    <row r="167" spans="1:37" s="2" customFormat="1" ht="15" x14ac:dyDescent="0.25">
      <c r="A167" s="117" t="s">
        <v>125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9"/>
      <c r="O167" s="119"/>
      <c r="P167" s="119"/>
      <c r="Q167" s="12"/>
      <c r="R167" s="11"/>
      <c r="S167" s="11"/>
      <c r="T167" s="15"/>
      <c r="U167" s="11"/>
      <c r="V167" s="15"/>
      <c r="W167" s="11"/>
      <c r="X167" s="14"/>
      <c r="Y167" s="11"/>
      <c r="Z167" s="15"/>
      <c r="AA167" s="15"/>
      <c r="AB167" s="14"/>
      <c r="AC167" s="15"/>
      <c r="AD167" s="15"/>
      <c r="AE167" s="15"/>
      <c r="AF167" s="11"/>
      <c r="AG167" s="11"/>
      <c r="AH167" s="15"/>
      <c r="AI167" s="11"/>
      <c r="AJ167" s="11"/>
      <c r="AK167" s="15"/>
    </row>
    <row r="168" spans="1:37" ht="15" x14ac:dyDescent="0.25">
      <c r="A168" s="120" t="s">
        <v>126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>
        <v>302000</v>
      </c>
      <c r="O168" s="122">
        <f t="shared" ref="O168:O181" si="4">P168-N168</f>
        <v>-19000</v>
      </c>
      <c r="P168" s="122">
        <f>P169</f>
        <v>283000</v>
      </c>
      <c r="Q168" s="15"/>
      <c r="R168"/>
    </row>
    <row r="169" spans="1:37" s="2" customFormat="1" ht="16.5" customHeight="1" x14ac:dyDescent="0.2">
      <c r="A169" s="10">
        <v>3</v>
      </c>
      <c r="B169" s="10" t="s">
        <v>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2">
        <v>302000</v>
      </c>
      <c r="O169" s="39">
        <f t="shared" si="4"/>
        <v>-19000</v>
      </c>
      <c r="P169" s="12">
        <f>P170+P178+P192</f>
        <v>283000</v>
      </c>
      <c r="Q169" s="12"/>
    </row>
    <row r="170" spans="1:37" s="2" customFormat="1" ht="16.5" customHeight="1" x14ac:dyDescent="0.2">
      <c r="A170" s="10">
        <v>31</v>
      </c>
      <c r="B170" s="10" t="s">
        <v>4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2">
        <v>176000</v>
      </c>
      <c r="O170" s="39">
        <f t="shared" si="4"/>
        <v>0</v>
      </c>
      <c r="P170" s="12">
        <f>P171+P175</f>
        <v>176000</v>
      </c>
      <c r="Q170" s="12"/>
    </row>
    <row r="171" spans="1:37" s="2" customFormat="1" x14ac:dyDescent="0.2">
      <c r="A171" s="10">
        <v>311</v>
      </c>
      <c r="B171" s="10" t="s">
        <v>127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2">
        <v>151000</v>
      </c>
      <c r="O171" s="39">
        <f t="shared" si="4"/>
        <v>0</v>
      </c>
      <c r="P171" s="12">
        <v>151000</v>
      </c>
      <c r="Q171" s="12"/>
    </row>
    <row r="172" spans="1:37" s="2" customFormat="1" hidden="1" x14ac:dyDescent="0.2">
      <c r="A172" s="9">
        <v>3111</v>
      </c>
      <c r="B172" s="9" t="s">
        <v>128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9">
        <v>101000</v>
      </c>
      <c r="O172" s="39">
        <f t="shared" si="4"/>
        <v>0</v>
      </c>
      <c r="P172" s="39">
        <v>101000</v>
      </c>
      <c r="Q172" s="12"/>
    </row>
    <row r="173" spans="1:37" hidden="1" x14ac:dyDescent="0.2">
      <c r="A173" s="9">
        <v>3111</v>
      </c>
      <c r="B173" s="9" t="s">
        <v>129</v>
      </c>
      <c r="N173" s="39">
        <v>18000</v>
      </c>
      <c r="O173" s="39">
        <f t="shared" si="4"/>
        <v>0</v>
      </c>
      <c r="P173" s="39">
        <v>18000</v>
      </c>
      <c r="Q173" s="15"/>
      <c r="R173"/>
    </row>
    <row r="174" spans="1:37" s="2" customFormat="1" ht="13.5" hidden="1" customHeight="1" x14ac:dyDescent="0.2">
      <c r="A174" s="9">
        <v>3111</v>
      </c>
      <c r="B174" s="9" t="s">
        <v>130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39">
        <v>30000</v>
      </c>
      <c r="O174" s="39">
        <f t="shared" si="4"/>
        <v>0</v>
      </c>
      <c r="P174" s="39">
        <v>30000</v>
      </c>
      <c r="Q174" s="12"/>
    </row>
    <row r="175" spans="1:37" s="2" customFormat="1" ht="13.5" customHeight="1" x14ac:dyDescent="0.2">
      <c r="A175" s="10">
        <v>313</v>
      </c>
      <c r="B175" s="10" t="s">
        <v>28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2">
        <f>N176+N177</f>
        <v>25000</v>
      </c>
      <c r="O175" s="39">
        <f t="shared" si="4"/>
        <v>0</v>
      </c>
      <c r="P175" s="12">
        <f>P176+P177</f>
        <v>25000</v>
      </c>
      <c r="Q175" s="12"/>
    </row>
    <row r="176" spans="1:37" s="2" customFormat="1" ht="13.5" hidden="1" customHeight="1" x14ac:dyDescent="0.2">
      <c r="A176" s="9">
        <v>3132</v>
      </c>
      <c r="B176" s="9" t="s">
        <v>131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39">
        <v>25000</v>
      </c>
      <c r="O176" s="39">
        <f t="shared" si="4"/>
        <v>-500</v>
      </c>
      <c r="P176" s="39">
        <v>24500</v>
      </c>
      <c r="Q176" s="12"/>
    </row>
    <row r="177" spans="1:18" s="2" customFormat="1" ht="13.5" hidden="1" customHeight="1" x14ac:dyDescent="0.2">
      <c r="A177" s="22">
        <v>3133</v>
      </c>
      <c r="B177" s="123" t="s">
        <v>132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39"/>
      <c r="O177" s="39">
        <f t="shared" si="4"/>
        <v>500</v>
      </c>
      <c r="P177" s="39">
        <v>500</v>
      </c>
      <c r="Q177" s="12"/>
    </row>
    <row r="178" spans="1:18" ht="13.5" customHeight="1" x14ac:dyDescent="0.2">
      <c r="A178" s="48">
        <v>32</v>
      </c>
      <c r="B178" s="48" t="s">
        <v>5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4">
        <v>111000</v>
      </c>
      <c r="O178" s="52">
        <f t="shared" si="4"/>
        <v>-19000</v>
      </c>
      <c r="P178" s="34">
        <v>92000</v>
      </c>
      <c r="Q178" s="15"/>
      <c r="R178"/>
    </row>
    <row r="179" spans="1:18" s="2" customFormat="1" ht="13.5" customHeight="1" x14ac:dyDescent="0.2">
      <c r="A179" s="48">
        <v>321</v>
      </c>
      <c r="B179" s="48" t="s">
        <v>29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4">
        <f>SUM(N180:N181)</f>
        <v>9000</v>
      </c>
      <c r="O179" s="39">
        <f t="shared" si="4"/>
        <v>0</v>
      </c>
      <c r="P179" s="34">
        <v>9000</v>
      </c>
      <c r="Q179" s="12"/>
    </row>
    <row r="180" spans="1:18" s="2" customFormat="1" ht="13.5" hidden="1" customHeight="1" x14ac:dyDescent="0.2">
      <c r="A180" s="22">
        <v>3211</v>
      </c>
      <c r="B180" s="123" t="s">
        <v>133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9">
        <v>7000</v>
      </c>
      <c r="O180" s="39">
        <f t="shared" si="4"/>
        <v>0</v>
      </c>
      <c r="P180" s="39">
        <v>7000</v>
      </c>
      <c r="Q180" s="12"/>
    </row>
    <row r="181" spans="1:18" s="4" customFormat="1" ht="13.5" hidden="1" customHeight="1" x14ac:dyDescent="0.25">
      <c r="A181" s="22">
        <v>3213</v>
      </c>
      <c r="B181" s="123" t="s">
        <v>134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39">
        <v>2000</v>
      </c>
      <c r="O181" s="39">
        <f t="shared" si="4"/>
        <v>0</v>
      </c>
      <c r="P181" s="39">
        <v>2000</v>
      </c>
      <c r="Q181" s="12"/>
    </row>
    <row r="182" spans="1:18" ht="13.5" customHeight="1" x14ac:dyDescent="0.2">
      <c r="A182" s="48">
        <v>323</v>
      </c>
      <c r="B182" s="48" t="s">
        <v>30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4">
        <v>15000</v>
      </c>
      <c r="O182" s="52">
        <f>P182-N182</f>
        <v>0</v>
      </c>
      <c r="P182" s="34">
        <v>15000</v>
      </c>
      <c r="Q182" s="12"/>
      <c r="R182"/>
    </row>
    <row r="183" spans="1:18" ht="13.5" hidden="1" customHeight="1" x14ac:dyDescent="0.2">
      <c r="A183" s="22">
        <v>3237</v>
      </c>
      <c r="B183" s="123" t="s">
        <v>135</v>
      </c>
      <c r="N183" s="39">
        <v>5000</v>
      </c>
      <c r="O183" s="39">
        <f>P183-N183</f>
        <v>0</v>
      </c>
      <c r="P183" s="39">
        <v>5000</v>
      </c>
      <c r="Q183" s="12"/>
      <c r="R183"/>
    </row>
    <row r="184" spans="1:18" ht="13.5" customHeight="1" x14ac:dyDescent="0.2">
      <c r="A184" s="48">
        <v>329</v>
      </c>
      <c r="B184" s="48" t="s">
        <v>31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4">
        <v>87000</v>
      </c>
      <c r="O184" s="52">
        <f t="shared" ref="O184:O190" si="5">P184-N184</f>
        <v>-19000</v>
      </c>
      <c r="P184" s="34">
        <v>68000</v>
      </c>
      <c r="Q184" s="12"/>
      <c r="R184"/>
    </row>
    <row r="185" spans="1:18" ht="13.5" hidden="1" customHeight="1" x14ac:dyDescent="0.2">
      <c r="A185" s="22">
        <v>3291</v>
      </c>
      <c r="B185" s="123" t="s">
        <v>136</v>
      </c>
      <c r="N185" s="39">
        <v>37000</v>
      </c>
      <c r="O185" s="39">
        <f t="shared" si="5"/>
        <v>0</v>
      </c>
      <c r="P185" s="39">
        <v>37000</v>
      </c>
      <c r="Q185" s="12"/>
      <c r="R185"/>
    </row>
    <row r="186" spans="1:18" ht="13.5" hidden="1" customHeight="1" x14ac:dyDescent="0.2">
      <c r="A186" s="22">
        <v>3293</v>
      </c>
      <c r="B186" s="9" t="s">
        <v>137</v>
      </c>
      <c r="N186" s="39">
        <v>20000</v>
      </c>
      <c r="O186" s="39">
        <f t="shared" si="5"/>
        <v>5000</v>
      </c>
      <c r="P186" s="39">
        <v>25000</v>
      </c>
      <c r="Q186" s="12"/>
      <c r="R186"/>
    </row>
    <row r="187" spans="1:18" s="7" customFormat="1" ht="13.5" hidden="1" customHeight="1" x14ac:dyDescent="0.2">
      <c r="A187" s="22">
        <v>3293</v>
      </c>
      <c r="B187" s="123" t="s">
        <v>138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39">
        <v>5000</v>
      </c>
      <c r="O187" s="39">
        <f t="shared" si="5"/>
        <v>3000</v>
      </c>
      <c r="P187" s="39">
        <v>8000</v>
      </c>
      <c r="Q187" s="12"/>
    </row>
    <row r="188" spans="1:18" s="7" customFormat="1" ht="13.5" hidden="1" customHeight="1" x14ac:dyDescent="0.2">
      <c r="A188" s="22">
        <v>3293</v>
      </c>
      <c r="B188" s="9" t="s">
        <v>139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39">
        <v>8000</v>
      </c>
      <c r="O188" s="39">
        <f t="shared" si="5"/>
        <v>0</v>
      </c>
      <c r="P188" s="39">
        <v>8000</v>
      </c>
      <c r="Q188" s="15"/>
    </row>
    <row r="189" spans="1:18" s="2" customFormat="1" ht="13.5" hidden="1" customHeight="1" x14ac:dyDescent="0.2">
      <c r="A189" s="22">
        <v>3293</v>
      </c>
      <c r="B189" s="9" t="s">
        <v>140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39">
        <v>5000</v>
      </c>
      <c r="O189" s="39">
        <f t="shared" si="5"/>
        <v>0</v>
      </c>
      <c r="P189" s="39">
        <v>5000</v>
      </c>
      <c r="Q189" s="12"/>
    </row>
    <row r="190" spans="1:18" ht="13.5" hidden="1" customHeight="1" x14ac:dyDescent="0.2">
      <c r="A190" s="9">
        <v>3293</v>
      </c>
      <c r="B190" s="9" t="s">
        <v>141</v>
      </c>
      <c r="N190" s="39">
        <v>2000</v>
      </c>
      <c r="O190" s="39">
        <f t="shared" si="5"/>
        <v>0</v>
      </c>
      <c r="P190" s="39">
        <v>2000</v>
      </c>
      <c r="Q190" s="12"/>
      <c r="R190"/>
    </row>
    <row r="191" spans="1:18" s="4" customFormat="1" ht="13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39"/>
      <c r="O191" s="39"/>
      <c r="P191" s="39"/>
      <c r="Q191" s="12"/>
    </row>
    <row r="192" spans="1:18" s="2" customFormat="1" ht="13.5" customHeight="1" x14ac:dyDescent="0.2">
      <c r="A192" s="48">
        <v>38</v>
      </c>
      <c r="B192" s="48" t="s">
        <v>48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2">
        <f>N193</f>
        <v>15000</v>
      </c>
      <c r="O192" s="39">
        <f>P192-N192</f>
        <v>0</v>
      </c>
      <c r="P192" s="12">
        <f>P193</f>
        <v>15000</v>
      </c>
      <c r="Q192" s="15"/>
    </row>
    <row r="193" spans="1:18" s="2" customFormat="1" ht="13.5" customHeight="1" x14ac:dyDescent="0.2">
      <c r="A193" s="48">
        <v>385</v>
      </c>
      <c r="B193" s="48" t="s">
        <v>142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2">
        <f>N194</f>
        <v>15000</v>
      </c>
      <c r="O193" s="39">
        <f>P193-N193</f>
        <v>0</v>
      </c>
      <c r="P193" s="12">
        <f>P194</f>
        <v>15000</v>
      </c>
      <c r="Q193" s="12"/>
    </row>
    <row r="194" spans="1:18" s="2" customFormat="1" ht="13.5" hidden="1" customHeight="1" x14ac:dyDescent="0.2">
      <c r="A194" s="22">
        <v>3851</v>
      </c>
      <c r="B194" s="47" t="s">
        <v>143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39">
        <v>15000</v>
      </c>
      <c r="O194" s="39">
        <f>P194-N194</f>
        <v>0</v>
      </c>
      <c r="P194" s="39">
        <v>15000</v>
      </c>
      <c r="Q194" s="15"/>
    </row>
    <row r="195" spans="1:18" s="4" customFormat="1" ht="13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39"/>
      <c r="O195" s="39"/>
      <c r="P195" s="39"/>
      <c r="Q195" s="12"/>
    </row>
    <row r="196" spans="1:18" s="4" customFormat="1" ht="13.5" customHeight="1" x14ac:dyDescent="0.25">
      <c r="A196" s="120" t="s">
        <v>375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6">
        <f>N199+N202</f>
        <v>34200</v>
      </c>
      <c r="O196" s="126">
        <f>P196-N196</f>
        <v>0</v>
      </c>
      <c r="P196" s="126">
        <f>P199+P202</f>
        <v>34200</v>
      </c>
      <c r="Q196" s="14"/>
    </row>
    <row r="197" spans="1:18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52"/>
      <c r="O197" s="39"/>
      <c r="P197" s="52"/>
      <c r="Q197" s="12"/>
      <c r="R197"/>
    </row>
    <row r="198" spans="1:18" x14ac:dyDescent="0.2">
      <c r="A198" s="48">
        <v>32</v>
      </c>
      <c r="B198" s="48" t="s">
        <v>5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52">
        <v>22000</v>
      </c>
      <c r="O198" s="39"/>
      <c r="P198" s="52">
        <v>22000</v>
      </c>
      <c r="Q198" s="12"/>
      <c r="R198"/>
    </row>
    <row r="199" spans="1:18" x14ac:dyDescent="0.2">
      <c r="A199" s="10">
        <v>329</v>
      </c>
      <c r="B199" s="10" t="s">
        <v>144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2">
        <f>SUM(N200:N201)</f>
        <v>22000</v>
      </c>
      <c r="O199" s="52">
        <f t="shared" ref="O199:O205" si="6">P199-N199</f>
        <v>0</v>
      </c>
      <c r="P199" s="12">
        <v>22000</v>
      </c>
      <c r="Q199" s="12"/>
      <c r="R199"/>
    </row>
    <row r="200" spans="1:18" hidden="1" x14ac:dyDescent="0.2">
      <c r="A200" s="9">
        <v>3291</v>
      </c>
      <c r="B200" s="9" t="s">
        <v>145</v>
      </c>
      <c r="N200" s="39">
        <v>21000</v>
      </c>
      <c r="O200" s="39">
        <f t="shared" si="6"/>
        <v>0</v>
      </c>
      <c r="P200" s="39">
        <v>21000</v>
      </c>
      <c r="Q200" s="12"/>
      <c r="R200"/>
    </row>
    <row r="201" spans="1:18" hidden="1" x14ac:dyDescent="0.2">
      <c r="A201" s="47">
        <v>3291</v>
      </c>
      <c r="B201" s="47" t="s">
        <v>146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51">
        <v>1000</v>
      </c>
      <c r="O201" s="39">
        <f t="shared" si="6"/>
        <v>0</v>
      </c>
      <c r="P201" s="51">
        <v>1000</v>
      </c>
      <c r="Q201" s="12"/>
      <c r="R201"/>
    </row>
    <row r="202" spans="1:18" x14ac:dyDescent="0.2">
      <c r="A202" s="48">
        <v>38</v>
      </c>
      <c r="B202" s="48" t="s">
        <v>48</v>
      </c>
      <c r="N202" s="12">
        <f>N203</f>
        <v>12200</v>
      </c>
      <c r="O202" s="52">
        <f t="shared" si="6"/>
        <v>0</v>
      </c>
      <c r="P202" s="12">
        <f>P203</f>
        <v>12200</v>
      </c>
      <c r="Q202" s="12"/>
      <c r="R202"/>
    </row>
    <row r="203" spans="1:18" x14ac:dyDescent="0.2">
      <c r="A203" s="48">
        <v>381</v>
      </c>
      <c r="B203" s="48" t="s">
        <v>32</v>
      </c>
      <c r="N203" s="12">
        <f>SUM(N204:N205)</f>
        <v>12200</v>
      </c>
      <c r="O203" s="52">
        <f t="shared" si="6"/>
        <v>0</v>
      </c>
      <c r="P203" s="12">
        <v>12200</v>
      </c>
      <c r="Q203" s="15"/>
      <c r="R203"/>
    </row>
    <row r="204" spans="1:18" ht="15" hidden="1" x14ac:dyDescent="0.25">
      <c r="A204" s="47">
        <v>3811</v>
      </c>
      <c r="B204" s="11" t="s">
        <v>147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39">
        <v>1000</v>
      </c>
      <c r="O204" s="39">
        <f t="shared" si="6"/>
        <v>0</v>
      </c>
      <c r="P204" s="39">
        <v>1000</v>
      </c>
      <c r="Q204" s="14"/>
      <c r="R204"/>
    </row>
    <row r="205" spans="1:18" s="4" customFormat="1" ht="15" hidden="1" x14ac:dyDescent="0.25">
      <c r="A205" s="47">
        <v>3811</v>
      </c>
      <c r="B205" s="47" t="s">
        <v>148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39">
        <v>11200</v>
      </c>
      <c r="O205" s="39">
        <f t="shared" si="6"/>
        <v>0</v>
      </c>
      <c r="P205" s="39">
        <v>11200</v>
      </c>
      <c r="Q205" s="12"/>
    </row>
    <row r="206" spans="1:18" s="4" customFormat="1" ht="15" x14ac:dyDescent="0.25">
      <c r="A206" s="9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39"/>
      <c r="O206" s="39"/>
      <c r="P206" s="39"/>
      <c r="Q206" s="15"/>
    </row>
    <row r="207" spans="1:18" ht="15" x14ac:dyDescent="0.25">
      <c r="A207" s="117" t="s">
        <v>149</v>
      </c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25"/>
      <c r="O207" s="125"/>
      <c r="P207" s="125"/>
      <c r="Q207" s="12"/>
      <c r="R207"/>
    </row>
    <row r="208" spans="1:18" s="2" customFormat="1" ht="15" x14ac:dyDescent="0.25">
      <c r="A208" s="120" t="s">
        <v>376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6">
        <v>160000</v>
      </c>
      <c r="O208" s="126">
        <f>P208-N208</f>
        <v>0</v>
      </c>
      <c r="P208" s="126">
        <f>P210</f>
        <v>160000</v>
      </c>
      <c r="Q208" s="12"/>
    </row>
    <row r="209" spans="1:18" s="2" customForma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39"/>
      <c r="O209" s="39"/>
      <c r="P209" s="39"/>
      <c r="Q209" s="12"/>
    </row>
    <row r="210" spans="1:18" s="4" customFormat="1" ht="15" x14ac:dyDescent="0.25">
      <c r="A210" s="10">
        <v>329</v>
      </c>
      <c r="B210" s="10" t="s">
        <v>31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2">
        <v>160000</v>
      </c>
      <c r="O210" s="52">
        <f>P210-N210</f>
        <v>0</v>
      </c>
      <c r="P210" s="12">
        <v>160000</v>
      </c>
      <c r="Q210" s="12"/>
    </row>
    <row r="211" spans="1:18" s="4" customFormat="1" ht="15" hidden="1" x14ac:dyDescent="0.25">
      <c r="A211" s="9">
        <v>3291</v>
      </c>
      <c r="B211" s="11" t="s">
        <v>150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39"/>
      <c r="O211" s="39">
        <f>P211-N211</f>
        <v>35000</v>
      </c>
      <c r="P211" s="39">
        <v>35000</v>
      </c>
      <c r="Q211" s="12"/>
    </row>
    <row r="212" spans="1:18" s="4" customFormat="1" ht="15" x14ac:dyDescent="0.25">
      <c r="A212" s="9"/>
      <c r="B212" s="1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39"/>
      <c r="O212" s="39"/>
      <c r="P212" s="39"/>
      <c r="Q212" s="12"/>
    </row>
    <row r="213" spans="1:18" s="4" customFormat="1" ht="15" x14ac:dyDescent="0.25">
      <c r="A213" s="117" t="s">
        <v>459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25"/>
      <c r="O213" s="125"/>
      <c r="P213" s="125"/>
      <c r="Q213" s="12"/>
    </row>
    <row r="214" spans="1:18" s="4" customFormat="1" ht="15" x14ac:dyDescent="0.25">
      <c r="A214" s="120" t="s">
        <v>460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6">
        <v>30000</v>
      </c>
      <c r="O214" s="126">
        <f>P214-N214</f>
        <v>-2000</v>
      </c>
      <c r="P214" s="126">
        <f>P217</f>
        <v>28000</v>
      </c>
      <c r="Q214" s="12"/>
    </row>
    <row r="215" spans="1:18" s="4" customFormat="1" ht="15" x14ac:dyDescent="0.25">
      <c r="A215" s="10">
        <v>5</v>
      </c>
      <c r="B215" s="10" t="s">
        <v>79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52">
        <v>30000</v>
      </c>
      <c r="O215" s="52">
        <f>P215-N215</f>
        <v>-2000</v>
      </c>
      <c r="P215" s="52">
        <v>28000</v>
      </c>
      <c r="Q215" s="12"/>
    </row>
    <row r="216" spans="1:18" s="4" customFormat="1" ht="15" x14ac:dyDescent="0.25">
      <c r="A216" s="10">
        <v>53</v>
      </c>
      <c r="B216" s="10" t="s">
        <v>92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52">
        <v>30000</v>
      </c>
      <c r="O216" s="52">
        <f>P216-N216</f>
        <v>-2000</v>
      </c>
      <c r="P216" s="52">
        <v>28000</v>
      </c>
      <c r="Q216" s="12"/>
    </row>
    <row r="217" spans="1:18" s="2" customFormat="1" x14ac:dyDescent="0.2">
      <c r="A217" s="10">
        <v>534</v>
      </c>
      <c r="B217" s="10" t="s">
        <v>461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2">
        <v>30000</v>
      </c>
      <c r="O217" s="52">
        <f>P217-N217</f>
        <v>-2000</v>
      </c>
      <c r="P217" s="12">
        <v>28000</v>
      </c>
      <c r="Q217" s="15"/>
    </row>
    <row r="218" spans="1:18" ht="14.25" x14ac:dyDescent="0.2">
      <c r="B218" s="11"/>
      <c r="N218" s="39"/>
      <c r="O218" s="39"/>
      <c r="P218" s="39"/>
      <c r="Q218" s="32"/>
      <c r="R218"/>
    </row>
    <row r="219" spans="1:18" x14ac:dyDescent="0.2">
      <c r="B219" s="11"/>
      <c r="N219" s="39"/>
      <c r="O219" s="39"/>
      <c r="P219" s="39"/>
      <c r="Q219" s="15"/>
      <c r="R219"/>
    </row>
    <row r="220" spans="1:18" s="7" customFormat="1" ht="15" x14ac:dyDescent="0.25">
      <c r="A220" s="115" t="s">
        <v>151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29"/>
      <c r="O220" s="129"/>
      <c r="P220" s="129"/>
      <c r="Q220" s="12"/>
    </row>
    <row r="221" spans="1:18" s="2" customFormat="1" ht="15" x14ac:dyDescent="0.25">
      <c r="A221" s="117" t="s">
        <v>152</v>
      </c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30"/>
      <c r="O221" s="130"/>
      <c r="P221" s="130"/>
      <c r="Q221" s="15"/>
    </row>
    <row r="222" spans="1:18" ht="15" x14ac:dyDescent="0.25">
      <c r="A222" s="120" t="s">
        <v>377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6">
        <f>N224</f>
        <v>31000</v>
      </c>
      <c r="O222" s="126">
        <f>P222-N222</f>
        <v>0</v>
      </c>
      <c r="P222" s="126">
        <f>P224</f>
        <v>31000</v>
      </c>
      <c r="Q222" s="15"/>
      <c r="R222"/>
    </row>
    <row r="223" spans="1:18" ht="1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52"/>
      <c r="O223" s="39"/>
      <c r="P223" s="52"/>
      <c r="Q223" s="12"/>
      <c r="R223"/>
    </row>
    <row r="224" spans="1:18" x14ac:dyDescent="0.2">
      <c r="A224" s="10">
        <v>3</v>
      </c>
      <c r="B224" s="10" t="s">
        <v>3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2">
        <v>31000</v>
      </c>
      <c r="O224" s="52">
        <f t="shared" ref="O224:O230" si="7">P224-N224</f>
        <v>0</v>
      </c>
      <c r="P224" s="12">
        <f>P225</f>
        <v>31000</v>
      </c>
      <c r="Q224" s="15"/>
      <c r="R224"/>
    </row>
    <row r="225" spans="1:18" s="2" customFormat="1" x14ac:dyDescent="0.2">
      <c r="A225" s="10">
        <v>32</v>
      </c>
      <c r="B225" s="10" t="s">
        <v>5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2">
        <v>31000</v>
      </c>
      <c r="O225" s="52">
        <f t="shared" si="7"/>
        <v>0</v>
      </c>
      <c r="P225" s="12">
        <f>P226+P228</f>
        <v>31000</v>
      </c>
      <c r="Q225" s="15"/>
    </row>
    <row r="226" spans="1:18" s="2" customFormat="1" x14ac:dyDescent="0.2">
      <c r="A226" s="10">
        <v>323</v>
      </c>
      <c r="B226" s="10" t="s">
        <v>30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2">
        <v>25000</v>
      </c>
      <c r="O226" s="52">
        <f t="shared" si="7"/>
        <v>0</v>
      </c>
      <c r="P226" s="12">
        <v>25000</v>
      </c>
      <c r="Q226" s="12"/>
    </row>
    <row r="227" spans="1:18" hidden="1" x14ac:dyDescent="0.2">
      <c r="A227" s="9">
        <v>3232</v>
      </c>
      <c r="B227" s="9" t="s">
        <v>153</v>
      </c>
      <c r="N227" s="39">
        <v>15000</v>
      </c>
      <c r="O227" s="39">
        <f t="shared" si="7"/>
        <v>0</v>
      </c>
      <c r="P227" s="39">
        <v>15000</v>
      </c>
      <c r="Q227" s="12"/>
      <c r="R227"/>
    </row>
    <row r="228" spans="1:18" x14ac:dyDescent="0.2">
      <c r="A228" s="10">
        <v>329</v>
      </c>
      <c r="B228" s="10" t="s">
        <v>144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2">
        <v>6000</v>
      </c>
      <c r="O228" s="52">
        <f t="shared" si="7"/>
        <v>0</v>
      </c>
      <c r="P228" s="12">
        <v>6000</v>
      </c>
      <c r="Q228" s="12"/>
      <c r="R228"/>
    </row>
    <row r="229" spans="1:18" s="2" customFormat="1" hidden="1" x14ac:dyDescent="0.2">
      <c r="A229" s="9">
        <v>3291</v>
      </c>
      <c r="B229" s="9" t="s">
        <v>154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39">
        <v>6000</v>
      </c>
      <c r="O229" s="39">
        <f t="shared" si="7"/>
        <v>0</v>
      </c>
      <c r="P229" s="39">
        <v>6000</v>
      </c>
      <c r="Q229" s="12"/>
    </row>
    <row r="230" spans="1:18" s="2" customFormat="1" hidden="1" x14ac:dyDescent="0.2">
      <c r="A230" s="47">
        <v>3291</v>
      </c>
      <c r="B230" s="47" t="s">
        <v>155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51">
        <v>10000</v>
      </c>
      <c r="O230" s="39">
        <f t="shared" si="7"/>
        <v>0</v>
      </c>
      <c r="P230" s="51">
        <v>10000</v>
      </c>
      <c r="Q230" s="12"/>
    </row>
    <row r="231" spans="1:18" x14ac:dyDescent="0.2">
      <c r="N231" s="39"/>
      <c r="O231" s="39"/>
      <c r="P231" s="39"/>
      <c r="Q231" s="12"/>
      <c r="R231"/>
    </row>
    <row r="232" spans="1:18" ht="15.75" x14ac:dyDescent="0.25">
      <c r="A232" s="109" t="s">
        <v>156</v>
      </c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31">
        <v>20253600</v>
      </c>
      <c r="O232" s="131">
        <f>P232-N232</f>
        <v>2509437.5</v>
      </c>
      <c r="P232" s="131">
        <f>P233+P352+P371+P535+P621+P650+P687+P770</f>
        <v>22763037.5</v>
      </c>
      <c r="Q232" s="12"/>
      <c r="R232"/>
    </row>
    <row r="233" spans="1:18" ht="15" x14ac:dyDescent="0.25">
      <c r="A233" s="111" t="s">
        <v>157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2">
        <v>1346000</v>
      </c>
      <c r="O233" s="112">
        <f>P233-N233</f>
        <v>-16500</v>
      </c>
      <c r="P233" s="112">
        <f>P234+P329</f>
        <v>1329500</v>
      </c>
      <c r="Q233" s="12"/>
      <c r="R233"/>
    </row>
    <row r="234" spans="1:18" s="2" customFormat="1" ht="15" x14ac:dyDescent="0.25">
      <c r="A234" s="113" t="s">
        <v>158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4">
        <v>1283000</v>
      </c>
      <c r="O234" s="114">
        <f>O238+O301+O314+O323</f>
        <v>-16500</v>
      </c>
      <c r="P234" s="114">
        <f>P238+P301+P314+P323</f>
        <v>1266500</v>
      </c>
      <c r="Q234" s="12"/>
    </row>
    <row r="235" spans="1:18" s="2" customFormat="1" ht="15" x14ac:dyDescent="0.25">
      <c r="A235" s="115" t="s">
        <v>124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6"/>
      <c r="O235" s="116"/>
      <c r="P235" s="116"/>
      <c r="Q235" s="12"/>
    </row>
    <row r="236" spans="1:18" ht="15" x14ac:dyDescent="0.25">
      <c r="A236" s="117" t="s">
        <v>125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9"/>
      <c r="O236" s="119"/>
      <c r="P236" s="119"/>
      <c r="Q236" s="15"/>
      <c r="R236"/>
    </row>
    <row r="237" spans="1:18" s="2" customFormat="1" ht="15" x14ac:dyDescent="0.25">
      <c r="A237" s="120" t="s">
        <v>159</v>
      </c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33"/>
      <c r="O237" s="133"/>
      <c r="P237" s="133"/>
      <c r="Q237" s="12"/>
    </row>
    <row r="238" spans="1:18" s="2" customFormat="1" ht="15" x14ac:dyDescent="0.25">
      <c r="A238" s="120"/>
      <c r="B238" s="120" t="s">
        <v>160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2">
        <v>1018000</v>
      </c>
      <c r="O238" s="122">
        <f>P238-N238</f>
        <v>-16500</v>
      </c>
      <c r="P238" s="122">
        <f>P240</f>
        <v>1001500</v>
      </c>
      <c r="Q238" s="15"/>
    </row>
    <row r="239" spans="1:18" s="2" customForma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39"/>
      <c r="O239" s="39"/>
      <c r="P239" s="39"/>
      <c r="Q239" s="15"/>
    </row>
    <row r="240" spans="1:18" x14ac:dyDescent="0.2">
      <c r="A240" s="10">
        <v>3</v>
      </c>
      <c r="B240" s="10" t="s">
        <v>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2">
        <v>1018000</v>
      </c>
      <c r="O240" s="52">
        <f t="shared" ref="O240:O245" si="8">P240-N240</f>
        <v>-16500</v>
      </c>
      <c r="P240" s="12">
        <f>P241+P254</f>
        <v>1001500</v>
      </c>
      <c r="Q240" s="15"/>
      <c r="R240"/>
    </row>
    <row r="241" spans="1:37" x14ac:dyDescent="0.2">
      <c r="A241" s="10">
        <v>31</v>
      </c>
      <c r="B241" s="10" t="s">
        <v>4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2">
        <v>577000</v>
      </c>
      <c r="O241" s="52">
        <f t="shared" si="8"/>
        <v>0</v>
      </c>
      <c r="P241" s="12">
        <f>P242+P248+P251</f>
        <v>577000</v>
      </c>
      <c r="Q241" s="12"/>
      <c r="R241"/>
    </row>
    <row r="242" spans="1:37" x14ac:dyDescent="0.2">
      <c r="A242" s="10">
        <v>311</v>
      </c>
      <c r="B242" s="10" t="s">
        <v>27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2">
        <v>490000</v>
      </c>
      <c r="O242" s="52">
        <f t="shared" si="8"/>
        <v>0</v>
      </c>
      <c r="P242" s="12">
        <v>490000</v>
      </c>
      <c r="Q242" s="12"/>
      <c r="R242"/>
    </row>
    <row r="243" spans="1:37" hidden="1" x14ac:dyDescent="0.2">
      <c r="A243" s="9">
        <v>3111</v>
      </c>
      <c r="B243" s="9" t="s">
        <v>161</v>
      </c>
      <c r="N243" s="39">
        <v>385000</v>
      </c>
      <c r="O243" s="39">
        <f t="shared" si="8"/>
        <v>-18000</v>
      </c>
      <c r="P243" s="39">
        <v>367000</v>
      </c>
      <c r="Q243" s="15"/>
      <c r="R243"/>
    </row>
    <row r="244" spans="1:37" s="2" customFormat="1" hidden="1" x14ac:dyDescent="0.2">
      <c r="A244" s="9">
        <v>3111</v>
      </c>
      <c r="B244" s="9" t="s">
        <v>130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9">
        <v>98000</v>
      </c>
      <c r="O244" s="39">
        <f t="shared" si="8"/>
        <v>0</v>
      </c>
      <c r="P244" s="39">
        <v>98000</v>
      </c>
      <c r="Q244" s="12"/>
    </row>
    <row r="245" spans="1:37" s="2" customFormat="1" hidden="1" x14ac:dyDescent="0.2">
      <c r="A245" s="9">
        <v>3111</v>
      </c>
      <c r="B245" s="9" t="s">
        <v>129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39">
        <v>23000</v>
      </c>
      <c r="O245" s="39">
        <f t="shared" si="8"/>
        <v>2000</v>
      </c>
      <c r="P245" s="39">
        <v>25000</v>
      </c>
      <c r="Q245" s="15"/>
    </row>
    <row r="246" spans="1:37" s="2" customForma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39"/>
      <c r="O246" s="39"/>
      <c r="P246" s="39"/>
      <c r="Q246" s="12"/>
    </row>
    <row r="247" spans="1:37" hidden="1" x14ac:dyDescent="0.2">
      <c r="A247" s="9">
        <v>3121</v>
      </c>
      <c r="B247" s="11" t="s">
        <v>162</v>
      </c>
      <c r="N247" s="39"/>
      <c r="O247" s="39">
        <f>P247-N247</f>
        <v>0</v>
      </c>
      <c r="P247" s="39"/>
      <c r="Q247" s="12"/>
      <c r="R247"/>
    </row>
    <row r="248" spans="1:37" s="5" customFormat="1" ht="14.25" x14ac:dyDescent="0.2">
      <c r="A248" s="48">
        <v>312</v>
      </c>
      <c r="B248" s="48" t="s">
        <v>50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2">
        <v>18000</v>
      </c>
      <c r="O248" s="52">
        <f>P248-N248</f>
        <v>0</v>
      </c>
      <c r="P248" s="12">
        <v>18000</v>
      </c>
      <c r="Q248" s="15"/>
    </row>
    <row r="249" spans="1:37" s="2" customFormat="1" ht="15" hidden="1" x14ac:dyDescent="0.25">
      <c r="A249" s="22">
        <v>3121</v>
      </c>
      <c r="B249" s="47" t="s">
        <v>163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39">
        <v>0</v>
      </c>
      <c r="O249" s="39">
        <f>P249-N249</f>
        <v>18000</v>
      </c>
      <c r="P249" s="39">
        <v>18000</v>
      </c>
      <c r="Q249" s="15"/>
      <c r="R249" s="10"/>
      <c r="S249" s="10"/>
      <c r="T249" s="12"/>
      <c r="U249" s="10"/>
      <c r="V249" s="12"/>
      <c r="W249" s="10"/>
      <c r="X249" s="14"/>
      <c r="Y249" s="10"/>
      <c r="Z249" s="12"/>
      <c r="AA249" s="12"/>
      <c r="AB249" s="14"/>
      <c r="AC249" s="12"/>
      <c r="AD249" s="12"/>
      <c r="AE249" s="12"/>
      <c r="AF249" s="10"/>
      <c r="AG249" s="10"/>
      <c r="AH249" s="12"/>
      <c r="AI249" s="10"/>
      <c r="AJ249" s="10"/>
      <c r="AK249" s="12"/>
    </row>
    <row r="250" spans="1:37" s="7" customFormat="1" ht="15" x14ac:dyDescent="0.25">
      <c r="A250" s="9"/>
      <c r="B250" s="1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39"/>
      <c r="O250" s="39"/>
      <c r="P250" s="39"/>
      <c r="Q250" s="12"/>
      <c r="R250" s="11"/>
      <c r="S250" s="11"/>
      <c r="T250" s="15"/>
      <c r="U250" s="11"/>
      <c r="V250" s="15"/>
      <c r="W250" s="11"/>
      <c r="X250" s="14"/>
      <c r="Y250" s="11"/>
      <c r="Z250" s="15"/>
      <c r="AA250" s="15"/>
      <c r="AB250" s="14"/>
      <c r="AC250" s="15"/>
      <c r="AD250" s="15"/>
      <c r="AE250" s="15"/>
      <c r="AF250" s="11"/>
      <c r="AG250" s="11"/>
      <c r="AH250" s="15"/>
      <c r="AI250" s="11"/>
      <c r="AJ250" s="11"/>
      <c r="AK250" s="15"/>
    </row>
    <row r="251" spans="1:37" ht="15" x14ac:dyDescent="0.25">
      <c r="A251" s="10">
        <v>313</v>
      </c>
      <c r="B251" s="10" t="s">
        <v>28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2">
        <v>69000</v>
      </c>
      <c r="O251" s="52">
        <f>P251-N251</f>
        <v>0</v>
      </c>
      <c r="P251" s="12">
        <v>69000</v>
      </c>
      <c r="Q251" s="15"/>
      <c r="R251" s="9"/>
      <c r="S251" s="9"/>
      <c r="T251" s="8"/>
      <c r="U251" s="9"/>
      <c r="V251" s="8"/>
      <c r="W251" s="9"/>
      <c r="X251" s="14"/>
      <c r="Y251" s="9"/>
      <c r="Z251" s="8"/>
      <c r="AA251" s="8"/>
      <c r="AB251" s="14"/>
      <c r="AC251" s="8"/>
      <c r="AD251" s="8"/>
      <c r="AE251" s="8"/>
      <c r="AF251" s="9"/>
      <c r="AG251" s="9"/>
      <c r="AH251" s="8"/>
      <c r="AI251" s="9"/>
      <c r="AJ251" s="9"/>
      <c r="AK251" s="8"/>
    </row>
    <row r="252" spans="1:37" ht="15" hidden="1" x14ac:dyDescent="0.25">
      <c r="A252" s="9">
        <v>3132</v>
      </c>
      <c r="B252" s="9" t="s">
        <v>131</v>
      </c>
      <c r="N252" s="39">
        <v>63000</v>
      </c>
      <c r="O252" s="39">
        <f>P252-N252</f>
        <v>-2000</v>
      </c>
      <c r="P252" s="39">
        <v>61000</v>
      </c>
      <c r="Q252" s="12"/>
      <c r="R252" s="9"/>
      <c r="S252" s="9"/>
      <c r="T252" s="8"/>
      <c r="U252" s="9"/>
      <c r="V252" s="8"/>
      <c r="W252" s="9"/>
      <c r="X252" s="14"/>
      <c r="Y252" s="9"/>
      <c r="Z252" s="8"/>
      <c r="AA252" s="8"/>
      <c r="AB252" s="14"/>
      <c r="AC252" s="8"/>
      <c r="AD252" s="8"/>
      <c r="AE252" s="8"/>
      <c r="AF252" s="9"/>
      <c r="AG252" s="9"/>
      <c r="AH252" s="8"/>
      <c r="AI252" s="9"/>
      <c r="AJ252" s="9"/>
      <c r="AK252" s="8"/>
    </row>
    <row r="253" spans="1:37" s="2" customFormat="1" hidden="1" x14ac:dyDescent="0.2">
      <c r="A253" s="22">
        <v>3133</v>
      </c>
      <c r="B253" s="123" t="s">
        <v>132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39"/>
      <c r="O253" s="39">
        <f>P253-N253</f>
        <v>600</v>
      </c>
      <c r="P253" s="39">
        <v>600</v>
      </c>
      <c r="Q253" s="12"/>
    </row>
    <row r="254" spans="1:37" x14ac:dyDescent="0.2">
      <c r="A254" s="10">
        <v>32</v>
      </c>
      <c r="B254" s="10" t="s">
        <v>5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2">
        <v>441000</v>
      </c>
      <c r="O254" s="12">
        <f>P254-N254</f>
        <v>-16500</v>
      </c>
      <c r="P254" s="12">
        <f>P255+P259+P270+P295</f>
        <v>424500</v>
      </c>
      <c r="Q254" s="12"/>
      <c r="R254"/>
    </row>
    <row r="255" spans="1:37" x14ac:dyDescent="0.2">
      <c r="A255" s="10">
        <v>321</v>
      </c>
      <c r="B255" s="10" t="s">
        <v>29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2">
        <v>49000</v>
      </c>
      <c r="O255" s="12">
        <f t="shared" ref="O255:O295" si="9">P255-N255</f>
        <v>0</v>
      </c>
      <c r="P255" s="12">
        <v>49000</v>
      </c>
      <c r="Q255" s="12"/>
      <c r="R255"/>
    </row>
    <row r="256" spans="1:37" hidden="1" x14ac:dyDescent="0.2">
      <c r="A256" s="9">
        <v>3211</v>
      </c>
      <c r="B256" s="9" t="s">
        <v>133</v>
      </c>
      <c r="N256" s="39">
        <v>15000</v>
      </c>
      <c r="O256" s="12">
        <f t="shared" si="9"/>
        <v>0</v>
      </c>
      <c r="P256" s="39">
        <v>15000</v>
      </c>
      <c r="Q256" s="15"/>
      <c r="R256"/>
    </row>
    <row r="257" spans="1:18" s="2" customFormat="1" hidden="1" x14ac:dyDescent="0.2">
      <c r="A257" s="9">
        <v>3212</v>
      </c>
      <c r="B257" s="9" t="s">
        <v>164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39">
        <v>25000</v>
      </c>
      <c r="O257" s="12">
        <f t="shared" si="9"/>
        <v>0</v>
      </c>
      <c r="P257" s="39">
        <v>25000</v>
      </c>
      <c r="Q257" s="12"/>
    </row>
    <row r="258" spans="1:18" hidden="1" x14ac:dyDescent="0.2">
      <c r="A258" s="9">
        <v>3213</v>
      </c>
      <c r="B258" s="9" t="s">
        <v>134</v>
      </c>
      <c r="N258" s="39">
        <v>6000</v>
      </c>
      <c r="O258" s="12">
        <f t="shared" si="9"/>
        <v>0</v>
      </c>
      <c r="P258" s="39">
        <v>6000</v>
      </c>
      <c r="Q258" s="12"/>
      <c r="R258"/>
    </row>
    <row r="259" spans="1:18" s="34" customFormat="1" x14ac:dyDescent="0.2">
      <c r="A259" s="162">
        <v>322</v>
      </c>
      <c r="B259" s="34" t="s">
        <v>33</v>
      </c>
      <c r="I259" s="34">
        <f>SUM(I260:I269)</f>
        <v>132000</v>
      </c>
      <c r="J259" s="34">
        <f t="shared" ref="J259:J269" si="10">K259-I259</f>
        <v>35000</v>
      </c>
      <c r="K259" s="34">
        <f>SUM(K260:K269)</f>
        <v>167000</v>
      </c>
      <c r="N259" s="34">
        <v>156000</v>
      </c>
      <c r="O259" s="12">
        <f t="shared" si="9"/>
        <v>1000</v>
      </c>
      <c r="P259" s="34">
        <v>157000</v>
      </c>
    </row>
    <row r="260" spans="1:18" hidden="1" x14ac:dyDescent="0.2">
      <c r="A260" s="9">
        <v>3221</v>
      </c>
      <c r="B260" s="9" t="s">
        <v>165</v>
      </c>
      <c r="G260" s="8"/>
      <c r="I260" s="8">
        <v>6000</v>
      </c>
      <c r="J260" s="39">
        <f t="shared" si="10"/>
        <v>0</v>
      </c>
      <c r="K260" s="39">
        <v>6000</v>
      </c>
      <c r="L260"/>
      <c r="M260"/>
      <c r="N260" s="160">
        <v>6000</v>
      </c>
      <c r="O260" s="12">
        <f t="shared" si="9"/>
        <v>0</v>
      </c>
      <c r="P260" s="160">
        <v>6000</v>
      </c>
      <c r="Q260"/>
      <c r="R260"/>
    </row>
    <row r="261" spans="1:18" hidden="1" x14ac:dyDescent="0.2">
      <c r="A261" s="9">
        <v>3221</v>
      </c>
      <c r="B261" s="9" t="s">
        <v>166</v>
      </c>
      <c r="G261" s="8"/>
      <c r="I261" s="8">
        <v>3000</v>
      </c>
      <c r="J261" s="39">
        <f t="shared" si="10"/>
        <v>2000</v>
      </c>
      <c r="K261" s="39">
        <v>5000</v>
      </c>
      <c r="L261"/>
      <c r="M261"/>
      <c r="N261" s="160">
        <v>3000</v>
      </c>
      <c r="O261" s="12">
        <f t="shared" si="9"/>
        <v>2000</v>
      </c>
      <c r="P261" s="160">
        <v>5000</v>
      </c>
      <c r="Q261"/>
      <c r="R261"/>
    </row>
    <row r="262" spans="1:18" hidden="1" x14ac:dyDescent="0.2">
      <c r="A262" s="9">
        <v>3221</v>
      </c>
      <c r="B262" s="9" t="s">
        <v>167</v>
      </c>
      <c r="G262" s="8"/>
      <c r="I262" s="8">
        <v>3000</v>
      </c>
      <c r="J262" s="39">
        <f t="shared" si="10"/>
        <v>0</v>
      </c>
      <c r="K262" s="39">
        <v>3000</v>
      </c>
      <c r="L262"/>
      <c r="M262"/>
      <c r="N262" s="160">
        <v>3000</v>
      </c>
      <c r="O262" s="12">
        <f t="shared" si="9"/>
        <v>0</v>
      </c>
      <c r="P262" s="160">
        <v>3000</v>
      </c>
      <c r="Q262"/>
      <c r="R262"/>
    </row>
    <row r="263" spans="1:18" hidden="1" x14ac:dyDescent="0.2">
      <c r="A263" s="9">
        <v>3221</v>
      </c>
      <c r="B263" s="11" t="s">
        <v>168</v>
      </c>
      <c r="G263" s="8"/>
      <c r="I263" s="8">
        <v>4000</v>
      </c>
      <c r="J263" s="39">
        <f t="shared" si="10"/>
        <v>0</v>
      </c>
      <c r="K263" s="39">
        <v>4000</v>
      </c>
      <c r="L263"/>
      <c r="M263" s="7"/>
      <c r="N263" s="160">
        <v>4000</v>
      </c>
      <c r="O263" s="12">
        <f t="shared" si="9"/>
        <v>0</v>
      </c>
      <c r="P263" s="160">
        <v>4000</v>
      </c>
      <c r="Q263"/>
      <c r="R263"/>
    </row>
    <row r="264" spans="1:18" hidden="1" x14ac:dyDescent="0.2">
      <c r="A264" s="9">
        <v>3221</v>
      </c>
      <c r="B264" s="9" t="s">
        <v>169</v>
      </c>
      <c r="G264" s="8"/>
      <c r="I264" s="8">
        <v>4000</v>
      </c>
      <c r="J264" s="39">
        <f t="shared" si="10"/>
        <v>28000</v>
      </c>
      <c r="K264" s="39">
        <v>32000</v>
      </c>
      <c r="L264"/>
      <c r="M264" s="7"/>
      <c r="N264" s="160">
        <v>4000</v>
      </c>
      <c r="O264" s="12">
        <f t="shared" si="9"/>
        <v>28000</v>
      </c>
      <c r="P264" s="160">
        <v>32000</v>
      </c>
      <c r="Q264"/>
      <c r="R264"/>
    </row>
    <row r="265" spans="1:18" hidden="1" x14ac:dyDescent="0.2">
      <c r="A265" s="9">
        <v>3221</v>
      </c>
      <c r="B265" s="9" t="s">
        <v>170</v>
      </c>
      <c r="G265" s="12"/>
      <c r="H265" s="10"/>
      <c r="I265" s="8">
        <v>2000</v>
      </c>
      <c r="J265" s="39">
        <f t="shared" si="10"/>
        <v>0</v>
      </c>
      <c r="K265" s="39">
        <v>2000</v>
      </c>
      <c r="L265"/>
      <c r="M265"/>
      <c r="N265" s="160">
        <v>2000</v>
      </c>
      <c r="O265" s="12">
        <f t="shared" si="9"/>
        <v>0</v>
      </c>
      <c r="P265" s="160">
        <v>2000</v>
      </c>
      <c r="Q265"/>
      <c r="R265"/>
    </row>
    <row r="266" spans="1:18" hidden="1" x14ac:dyDescent="0.2">
      <c r="A266" s="9">
        <v>3223</v>
      </c>
      <c r="B266" s="9" t="s">
        <v>171</v>
      </c>
      <c r="G266" s="8"/>
      <c r="I266" s="8">
        <v>35000</v>
      </c>
      <c r="J266" s="39">
        <f t="shared" si="10"/>
        <v>5000</v>
      </c>
      <c r="K266" s="39">
        <v>40000</v>
      </c>
      <c r="L266"/>
      <c r="M266"/>
      <c r="N266" s="160">
        <v>35000</v>
      </c>
      <c r="O266" s="12">
        <f t="shared" si="9"/>
        <v>5000</v>
      </c>
      <c r="P266" s="160">
        <v>40000</v>
      </c>
      <c r="Q266"/>
      <c r="R266"/>
    </row>
    <row r="267" spans="1:18" hidden="1" x14ac:dyDescent="0.2">
      <c r="A267" s="9">
        <v>3223</v>
      </c>
      <c r="B267" s="9" t="s">
        <v>172</v>
      </c>
      <c r="G267" s="8"/>
      <c r="I267" s="8">
        <v>70000</v>
      </c>
      <c r="J267" s="39">
        <f t="shared" si="10"/>
        <v>0</v>
      </c>
      <c r="K267" s="39">
        <v>70000</v>
      </c>
      <c r="L267"/>
      <c r="M267"/>
      <c r="N267" s="160">
        <v>70000</v>
      </c>
      <c r="O267" s="12">
        <f t="shared" si="9"/>
        <v>0</v>
      </c>
      <c r="P267" s="160">
        <v>70000</v>
      </c>
      <c r="Q267"/>
      <c r="R267"/>
    </row>
    <row r="268" spans="1:18" hidden="1" x14ac:dyDescent="0.2">
      <c r="A268" s="9">
        <v>3225</v>
      </c>
      <c r="B268" s="9" t="s">
        <v>173</v>
      </c>
      <c r="G268" s="8"/>
      <c r="I268" s="8">
        <v>3000</v>
      </c>
      <c r="J268" s="39">
        <f t="shared" si="10"/>
        <v>0</v>
      </c>
      <c r="K268" s="39">
        <v>3000</v>
      </c>
      <c r="L268"/>
      <c r="M268"/>
      <c r="N268" s="160">
        <v>3000</v>
      </c>
      <c r="O268" s="12">
        <f t="shared" si="9"/>
        <v>0</v>
      </c>
      <c r="P268" s="160">
        <v>3000</v>
      </c>
      <c r="Q268"/>
      <c r="R268"/>
    </row>
    <row r="269" spans="1:18" hidden="1" x14ac:dyDescent="0.2">
      <c r="A269" s="22">
        <v>3227</v>
      </c>
      <c r="B269" s="123" t="s">
        <v>174</v>
      </c>
      <c r="G269" s="8"/>
      <c r="I269" s="8">
        <v>2000</v>
      </c>
      <c r="J269" s="39">
        <f t="shared" si="10"/>
        <v>0</v>
      </c>
      <c r="K269" s="39">
        <v>2000</v>
      </c>
      <c r="L269"/>
      <c r="M269"/>
      <c r="N269" s="160">
        <v>2000</v>
      </c>
      <c r="O269" s="12">
        <f t="shared" si="9"/>
        <v>0</v>
      </c>
      <c r="P269" s="160">
        <v>2000</v>
      </c>
      <c r="Q269"/>
      <c r="R269"/>
    </row>
    <row r="270" spans="1:18" x14ac:dyDescent="0.2">
      <c r="A270" s="10">
        <v>323</v>
      </c>
      <c r="B270" s="10" t="s">
        <v>30</v>
      </c>
      <c r="C270" s="10"/>
      <c r="D270" s="10"/>
      <c r="E270" s="10"/>
      <c r="F270" s="10"/>
      <c r="G270" s="8"/>
      <c r="I270" s="12">
        <f>SUM(I271:I294)</f>
        <v>160500</v>
      </c>
      <c r="J270" s="52">
        <f t="shared" ref="J270:J294" si="11">K270-I270</f>
        <v>6500</v>
      </c>
      <c r="K270" s="12">
        <f>SUM(K271:K294)</f>
        <v>167000</v>
      </c>
      <c r="L270"/>
      <c r="M270"/>
      <c r="N270" s="34">
        <v>191000</v>
      </c>
      <c r="O270" s="12">
        <f t="shared" si="9"/>
        <v>-24500</v>
      </c>
      <c r="P270" s="34">
        <v>166500</v>
      </c>
      <c r="Q270"/>
      <c r="R270"/>
    </row>
    <row r="271" spans="1:18" hidden="1" x14ac:dyDescent="0.2">
      <c r="A271" s="9">
        <v>3231</v>
      </c>
      <c r="B271" s="11" t="s">
        <v>175</v>
      </c>
      <c r="G271" s="8"/>
      <c r="I271" s="8">
        <v>15000</v>
      </c>
      <c r="J271" s="39">
        <f t="shared" si="11"/>
        <v>0</v>
      </c>
      <c r="K271" s="39">
        <v>15000</v>
      </c>
      <c r="L271"/>
      <c r="M271"/>
      <c r="N271" s="160">
        <v>15000</v>
      </c>
      <c r="O271" s="12">
        <f t="shared" si="9"/>
        <v>0</v>
      </c>
      <c r="P271" s="160">
        <v>15000</v>
      </c>
      <c r="Q271"/>
      <c r="R271"/>
    </row>
    <row r="272" spans="1:18" hidden="1" x14ac:dyDescent="0.2">
      <c r="A272" s="9">
        <v>3231</v>
      </c>
      <c r="B272" s="9" t="s">
        <v>176</v>
      </c>
      <c r="G272" s="8"/>
      <c r="I272" s="8">
        <v>7000</v>
      </c>
      <c r="J272" s="39">
        <f t="shared" si="11"/>
        <v>0</v>
      </c>
      <c r="K272" s="39">
        <v>7000</v>
      </c>
      <c r="L272"/>
      <c r="M272"/>
      <c r="N272" s="160">
        <v>7000</v>
      </c>
      <c r="O272" s="12">
        <f t="shared" si="9"/>
        <v>0</v>
      </c>
      <c r="P272" s="160">
        <v>7000</v>
      </c>
      <c r="Q272"/>
      <c r="R272"/>
    </row>
    <row r="273" spans="1:18" s="7" customFormat="1" hidden="1" x14ac:dyDescent="0.2">
      <c r="A273" s="11">
        <v>3232</v>
      </c>
      <c r="B273" s="11" t="s">
        <v>177</v>
      </c>
      <c r="C273" s="11"/>
      <c r="D273" s="11"/>
      <c r="E273" s="11"/>
      <c r="F273" s="11"/>
      <c r="G273" s="15"/>
      <c r="H273" s="11"/>
      <c r="I273" s="15">
        <v>30000</v>
      </c>
      <c r="J273" s="39">
        <f t="shared" si="11"/>
        <v>-25000</v>
      </c>
      <c r="K273" s="51">
        <v>5000</v>
      </c>
      <c r="N273" s="161">
        <v>30000</v>
      </c>
      <c r="O273" s="12">
        <f t="shared" si="9"/>
        <v>-25000</v>
      </c>
      <c r="P273" s="161">
        <v>5000</v>
      </c>
    </row>
    <row r="274" spans="1:18" s="7" customFormat="1" hidden="1" x14ac:dyDescent="0.2">
      <c r="A274" s="11">
        <v>3232</v>
      </c>
      <c r="B274" s="11" t="s">
        <v>178</v>
      </c>
      <c r="C274" s="11"/>
      <c r="D274" s="11"/>
      <c r="E274" s="11"/>
      <c r="F274" s="11"/>
      <c r="G274" s="15"/>
      <c r="H274" s="11"/>
      <c r="I274" s="15"/>
      <c r="J274" s="39">
        <f t="shared" si="11"/>
        <v>0</v>
      </c>
      <c r="K274" s="51"/>
      <c r="N274" s="161"/>
      <c r="O274" s="12">
        <f t="shared" si="9"/>
        <v>0</v>
      </c>
      <c r="P274" s="161"/>
    </row>
    <row r="275" spans="1:18" s="7" customFormat="1" hidden="1" x14ac:dyDescent="0.2">
      <c r="A275" s="11">
        <v>3232</v>
      </c>
      <c r="B275" s="11" t="s">
        <v>179</v>
      </c>
      <c r="C275" s="11"/>
      <c r="D275" s="11"/>
      <c r="E275" s="11"/>
      <c r="F275" s="11"/>
      <c r="G275" s="15"/>
      <c r="H275" s="11"/>
      <c r="I275" s="15">
        <v>5000</v>
      </c>
      <c r="J275" s="39">
        <f t="shared" si="11"/>
        <v>-3000</v>
      </c>
      <c r="K275" s="51">
        <v>2000</v>
      </c>
      <c r="N275" s="161">
        <v>5000</v>
      </c>
      <c r="O275" s="12">
        <f t="shared" si="9"/>
        <v>-3000</v>
      </c>
      <c r="P275" s="161">
        <v>2000</v>
      </c>
    </row>
    <row r="276" spans="1:18" s="7" customFormat="1" hidden="1" x14ac:dyDescent="0.2">
      <c r="A276" s="9">
        <v>3233</v>
      </c>
      <c r="B276" s="11" t="s">
        <v>180</v>
      </c>
      <c r="C276" s="9"/>
      <c r="D276" s="9"/>
      <c r="E276" s="9"/>
      <c r="F276" s="9"/>
      <c r="G276" s="8"/>
      <c r="H276" s="9"/>
      <c r="I276" s="8">
        <v>25000</v>
      </c>
      <c r="J276" s="39">
        <f t="shared" si="11"/>
        <v>0</v>
      </c>
      <c r="K276" s="39">
        <v>25000</v>
      </c>
      <c r="N276" s="160">
        <v>25000</v>
      </c>
      <c r="O276" s="12">
        <f t="shared" si="9"/>
        <v>0</v>
      </c>
      <c r="P276" s="160">
        <v>25000</v>
      </c>
    </row>
    <row r="277" spans="1:18" s="7" customFormat="1" hidden="1" x14ac:dyDescent="0.2">
      <c r="A277" s="11">
        <v>3233</v>
      </c>
      <c r="B277" s="11" t="s">
        <v>181</v>
      </c>
      <c r="C277" s="11"/>
      <c r="D277" s="11"/>
      <c r="E277" s="11"/>
      <c r="F277" s="11"/>
      <c r="G277" s="8"/>
      <c r="H277" s="9"/>
      <c r="I277" s="8">
        <v>8000</v>
      </c>
      <c r="J277" s="39">
        <f t="shared" si="11"/>
        <v>0</v>
      </c>
      <c r="K277" s="39">
        <v>8000</v>
      </c>
      <c r="N277" s="160">
        <v>8000</v>
      </c>
      <c r="O277" s="12">
        <f t="shared" si="9"/>
        <v>0</v>
      </c>
      <c r="P277" s="160">
        <v>8000</v>
      </c>
    </row>
    <row r="278" spans="1:18" hidden="1" x14ac:dyDescent="0.2">
      <c r="A278" s="9">
        <v>3234</v>
      </c>
      <c r="B278" s="9" t="s">
        <v>182</v>
      </c>
      <c r="G278" s="8"/>
      <c r="I278" s="8">
        <v>1500</v>
      </c>
      <c r="J278" s="39">
        <f t="shared" si="11"/>
        <v>1500</v>
      </c>
      <c r="K278" s="39">
        <v>3000</v>
      </c>
      <c r="L278"/>
      <c r="M278"/>
      <c r="N278" s="160">
        <v>1500</v>
      </c>
      <c r="O278" s="12">
        <f t="shared" si="9"/>
        <v>1500</v>
      </c>
      <c r="P278" s="160">
        <v>3000</v>
      </c>
      <c r="Q278"/>
      <c r="R278"/>
    </row>
    <row r="279" spans="1:18" hidden="1" x14ac:dyDescent="0.2">
      <c r="A279" s="9">
        <v>3237</v>
      </c>
      <c r="B279" s="9" t="s">
        <v>183</v>
      </c>
      <c r="G279" s="8"/>
      <c r="I279" s="8"/>
      <c r="J279" s="39">
        <f t="shared" si="11"/>
        <v>0</v>
      </c>
      <c r="K279" s="39"/>
      <c r="L279"/>
      <c r="M279"/>
      <c r="N279" s="160"/>
      <c r="O279" s="12">
        <f t="shared" si="9"/>
        <v>0</v>
      </c>
      <c r="P279" s="160"/>
      <c r="Q279"/>
      <c r="R279"/>
    </row>
    <row r="280" spans="1:18" hidden="1" x14ac:dyDescent="0.2">
      <c r="A280" s="22">
        <v>3235</v>
      </c>
      <c r="B280" s="123" t="s">
        <v>184</v>
      </c>
      <c r="G280" s="8"/>
      <c r="I280" s="8">
        <v>4500</v>
      </c>
      <c r="J280" s="39">
        <f t="shared" si="11"/>
        <v>0</v>
      </c>
      <c r="K280" s="39">
        <v>4500</v>
      </c>
      <c r="L280"/>
      <c r="M280"/>
      <c r="N280" s="160">
        <v>4500</v>
      </c>
      <c r="O280" s="12">
        <f t="shared" si="9"/>
        <v>0</v>
      </c>
      <c r="P280" s="160">
        <v>4500</v>
      </c>
      <c r="Q280"/>
      <c r="R280"/>
    </row>
    <row r="281" spans="1:18" hidden="1" x14ac:dyDescent="0.2">
      <c r="A281" s="22">
        <v>3235</v>
      </c>
      <c r="B281" s="123" t="s">
        <v>185</v>
      </c>
      <c r="G281" s="8"/>
      <c r="I281" s="8"/>
      <c r="J281" s="39">
        <f t="shared" si="11"/>
        <v>14000</v>
      </c>
      <c r="K281" s="39">
        <v>14000</v>
      </c>
      <c r="L281"/>
      <c r="M281"/>
      <c r="N281" s="160">
        <v>0</v>
      </c>
      <c r="O281" s="12">
        <f t="shared" si="9"/>
        <v>14000</v>
      </c>
      <c r="P281" s="160">
        <v>14000</v>
      </c>
      <c r="Q281"/>
      <c r="R281"/>
    </row>
    <row r="282" spans="1:18" hidden="1" x14ac:dyDescent="0.2">
      <c r="A282" s="22">
        <v>3235</v>
      </c>
      <c r="B282" s="123" t="s">
        <v>186</v>
      </c>
      <c r="G282" s="8"/>
      <c r="I282" s="8">
        <v>7500</v>
      </c>
      <c r="J282" s="39">
        <f t="shared" si="11"/>
        <v>2500</v>
      </c>
      <c r="K282" s="39">
        <v>10000</v>
      </c>
      <c r="L282"/>
      <c r="M282"/>
      <c r="N282" s="160">
        <v>0</v>
      </c>
      <c r="O282" s="12">
        <f t="shared" si="9"/>
        <v>10000</v>
      </c>
      <c r="P282" s="160">
        <v>10000</v>
      </c>
      <c r="Q282"/>
      <c r="R282"/>
    </row>
    <row r="283" spans="1:18" hidden="1" x14ac:dyDescent="0.2">
      <c r="A283" s="9">
        <v>3237</v>
      </c>
      <c r="B283" s="9" t="s">
        <v>187</v>
      </c>
      <c r="G283" s="11"/>
      <c r="H283" s="11"/>
      <c r="I283" s="8">
        <v>8000</v>
      </c>
      <c r="J283" s="39">
        <f t="shared" si="11"/>
        <v>0</v>
      </c>
      <c r="K283" s="39">
        <v>8000</v>
      </c>
      <c r="L283"/>
      <c r="M283"/>
      <c r="N283" s="160">
        <v>8000</v>
      </c>
      <c r="O283" s="12">
        <f t="shared" si="9"/>
        <v>0</v>
      </c>
      <c r="P283" s="160">
        <v>8000</v>
      </c>
      <c r="Q283"/>
      <c r="R283"/>
    </row>
    <row r="284" spans="1:18" hidden="1" x14ac:dyDescent="0.2">
      <c r="A284" s="22">
        <v>3237</v>
      </c>
      <c r="B284" s="22" t="s">
        <v>188</v>
      </c>
      <c r="G284" s="11"/>
      <c r="H284" s="11"/>
      <c r="I284" s="8">
        <v>6000</v>
      </c>
      <c r="J284" s="39">
        <f t="shared" si="11"/>
        <v>0</v>
      </c>
      <c r="K284" s="39">
        <v>6000</v>
      </c>
      <c r="L284"/>
      <c r="M284"/>
      <c r="N284" s="160">
        <v>6000</v>
      </c>
      <c r="O284" s="12">
        <f t="shared" si="9"/>
        <v>0</v>
      </c>
      <c r="P284" s="160">
        <v>6000</v>
      </c>
      <c r="Q284"/>
      <c r="R284"/>
    </row>
    <row r="285" spans="1:18" hidden="1" x14ac:dyDescent="0.2">
      <c r="A285" s="22">
        <v>3237</v>
      </c>
      <c r="B285" s="123" t="s">
        <v>189</v>
      </c>
      <c r="G285" s="11"/>
      <c r="H285" s="11"/>
      <c r="I285" s="8"/>
      <c r="J285" s="39">
        <f t="shared" si="11"/>
        <v>3500</v>
      </c>
      <c r="K285" s="39">
        <v>3500</v>
      </c>
      <c r="L285"/>
      <c r="M285"/>
      <c r="N285" s="160">
        <v>0</v>
      </c>
      <c r="O285" s="12">
        <f t="shared" si="9"/>
        <v>3500</v>
      </c>
      <c r="P285" s="160">
        <v>3500</v>
      </c>
      <c r="Q285"/>
      <c r="R285"/>
    </row>
    <row r="286" spans="1:18" hidden="1" x14ac:dyDescent="0.2">
      <c r="A286" s="22">
        <v>3237</v>
      </c>
      <c r="B286" s="123" t="s">
        <v>190</v>
      </c>
      <c r="G286" s="11"/>
      <c r="H286" s="11"/>
      <c r="I286" s="8"/>
      <c r="J286" s="39">
        <f t="shared" si="11"/>
        <v>2000</v>
      </c>
      <c r="K286" s="39">
        <v>2000</v>
      </c>
      <c r="L286"/>
      <c r="M286"/>
      <c r="N286" s="160">
        <v>0</v>
      </c>
      <c r="O286" s="12">
        <f t="shared" si="9"/>
        <v>2000</v>
      </c>
      <c r="P286" s="160">
        <v>2000</v>
      </c>
      <c r="Q286"/>
      <c r="R286"/>
    </row>
    <row r="287" spans="1:18" hidden="1" x14ac:dyDescent="0.2">
      <c r="A287" s="9">
        <v>3238</v>
      </c>
      <c r="B287" s="9" t="s">
        <v>191</v>
      </c>
      <c r="G287" s="8"/>
      <c r="I287" s="8">
        <v>3000</v>
      </c>
      <c r="J287" s="39">
        <f t="shared" si="11"/>
        <v>0</v>
      </c>
      <c r="K287" s="39">
        <v>3000</v>
      </c>
      <c r="L287"/>
      <c r="M287"/>
      <c r="N287" s="160">
        <v>3000</v>
      </c>
      <c r="O287" s="12">
        <f t="shared" si="9"/>
        <v>0</v>
      </c>
      <c r="P287" s="160">
        <v>3000</v>
      </c>
      <c r="Q287"/>
      <c r="R287"/>
    </row>
    <row r="288" spans="1:18" hidden="1" x14ac:dyDescent="0.2">
      <c r="A288" s="9">
        <v>3239</v>
      </c>
      <c r="B288" s="9" t="s">
        <v>192</v>
      </c>
      <c r="G288" s="12"/>
      <c r="H288" s="10"/>
      <c r="I288" s="8">
        <v>3000</v>
      </c>
      <c r="J288" s="39">
        <f t="shared" si="11"/>
        <v>0</v>
      </c>
      <c r="K288" s="39">
        <v>3000</v>
      </c>
      <c r="L288"/>
      <c r="M288"/>
      <c r="N288" s="160">
        <v>3000</v>
      </c>
      <c r="O288" s="12">
        <f t="shared" si="9"/>
        <v>0</v>
      </c>
      <c r="P288" s="160">
        <v>3000</v>
      </c>
      <c r="Q288"/>
      <c r="R288"/>
    </row>
    <row r="289" spans="1:18" hidden="1" x14ac:dyDescent="0.2">
      <c r="A289" s="11">
        <v>3239</v>
      </c>
      <c r="B289" s="11" t="s">
        <v>193</v>
      </c>
      <c r="C289" s="11"/>
      <c r="D289" s="11"/>
      <c r="E289" s="11"/>
      <c r="F289" s="11"/>
      <c r="G289" s="8"/>
      <c r="I289" s="8">
        <v>7000</v>
      </c>
      <c r="J289" s="39">
        <f t="shared" si="11"/>
        <v>0</v>
      </c>
      <c r="K289" s="39">
        <v>7000</v>
      </c>
      <c r="L289"/>
      <c r="M289"/>
      <c r="N289" s="160">
        <v>7000</v>
      </c>
      <c r="O289" s="12">
        <f t="shared" si="9"/>
        <v>0</v>
      </c>
      <c r="P289" s="160">
        <v>7000</v>
      </c>
      <c r="Q289"/>
      <c r="R289"/>
    </row>
    <row r="290" spans="1:18" s="7" customFormat="1" hidden="1" x14ac:dyDescent="0.2">
      <c r="A290" s="9">
        <v>3239</v>
      </c>
      <c r="B290" s="11" t="s">
        <v>194</v>
      </c>
      <c r="C290" s="9"/>
      <c r="D290" s="9"/>
      <c r="E290" s="9"/>
      <c r="F290" s="9"/>
      <c r="G290" s="8"/>
      <c r="H290" s="9"/>
      <c r="I290" s="8">
        <v>1000</v>
      </c>
      <c r="J290" s="39">
        <f t="shared" si="11"/>
        <v>0</v>
      </c>
      <c r="K290" s="51">
        <v>1000</v>
      </c>
      <c r="N290" s="161">
        <v>1000</v>
      </c>
      <c r="O290" s="12">
        <f t="shared" si="9"/>
        <v>0</v>
      </c>
      <c r="P290" s="161">
        <v>1000</v>
      </c>
    </row>
    <row r="291" spans="1:18" s="7" customFormat="1" hidden="1" x14ac:dyDescent="0.2">
      <c r="A291" s="22">
        <v>3239</v>
      </c>
      <c r="B291" s="47" t="s">
        <v>195</v>
      </c>
      <c r="C291" s="9"/>
      <c r="D291" s="9"/>
      <c r="E291" s="9"/>
      <c r="F291" s="9"/>
      <c r="G291" s="8"/>
      <c r="H291" s="9"/>
      <c r="I291" s="8">
        <v>1000</v>
      </c>
      <c r="J291" s="39">
        <f t="shared" si="11"/>
        <v>0</v>
      </c>
      <c r="K291" s="51">
        <v>1000</v>
      </c>
      <c r="N291" s="161">
        <v>1000</v>
      </c>
      <c r="O291" s="12">
        <f t="shared" si="9"/>
        <v>0</v>
      </c>
      <c r="P291" s="161">
        <v>1000</v>
      </c>
    </row>
    <row r="292" spans="1:18" s="7" customFormat="1" hidden="1" x14ac:dyDescent="0.2">
      <c r="A292" s="22">
        <v>3239</v>
      </c>
      <c r="B292" s="47" t="s">
        <v>196</v>
      </c>
      <c r="C292" s="9"/>
      <c r="D292" s="9"/>
      <c r="E292" s="9"/>
      <c r="F292" s="9"/>
      <c r="G292" s="8"/>
      <c r="H292" s="9"/>
      <c r="I292" s="8">
        <v>2000</v>
      </c>
      <c r="J292" s="39">
        <f t="shared" si="11"/>
        <v>0</v>
      </c>
      <c r="K292" s="51">
        <v>2000</v>
      </c>
      <c r="N292" s="161">
        <v>2000</v>
      </c>
      <c r="O292" s="12">
        <f t="shared" si="9"/>
        <v>0</v>
      </c>
      <c r="P292" s="161">
        <v>2000</v>
      </c>
    </row>
    <row r="293" spans="1:18" hidden="1" x14ac:dyDescent="0.2">
      <c r="A293" s="22">
        <v>3239</v>
      </c>
      <c r="B293" s="47" t="s">
        <v>197</v>
      </c>
      <c r="G293" s="8"/>
      <c r="I293" s="8">
        <v>26000</v>
      </c>
      <c r="J293" s="39">
        <f t="shared" si="11"/>
        <v>3000</v>
      </c>
      <c r="K293" s="39">
        <v>29000</v>
      </c>
      <c r="L293"/>
      <c r="M293"/>
      <c r="N293" s="160">
        <v>26000</v>
      </c>
      <c r="O293" s="12">
        <f t="shared" si="9"/>
        <v>3000</v>
      </c>
      <c r="P293" s="160">
        <v>29000</v>
      </c>
      <c r="Q293"/>
      <c r="R293"/>
    </row>
    <row r="294" spans="1:18" hidden="1" x14ac:dyDescent="0.2">
      <c r="A294" s="22">
        <v>3239</v>
      </c>
      <c r="B294" s="47" t="s">
        <v>198</v>
      </c>
      <c r="G294" s="8"/>
      <c r="I294" s="8">
        <v>0</v>
      </c>
      <c r="J294" s="39">
        <f t="shared" si="11"/>
        <v>8000</v>
      </c>
      <c r="K294" s="39">
        <v>8000</v>
      </c>
      <c r="L294"/>
      <c r="M294"/>
      <c r="N294" s="160">
        <v>0</v>
      </c>
      <c r="O294" s="12">
        <f t="shared" si="9"/>
        <v>8000</v>
      </c>
      <c r="P294" s="160">
        <v>8000</v>
      </c>
      <c r="Q294"/>
      <c r="R294"/>
    </row>
    <row r="295" spans="1:18" x14ac:dyDescent="0.2">
      <c r="A295" s="10">
        <v>329</v>
      </c>
      <c r="B295" s="10" t="s">
        <v>144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2">
        <v>45000</v>
      </c>
      <c r="O295" s="12">
        <f t="shared" si="9"/>
        <v>7000</v>
      </c>
      <c r="P295" s="12">
        <v>52000</v>
      </c>
      <c r="Q295" s="15"/>
      <c r="R295"/>
    </row>
    <row r="296" spans="1:18" hidden="1" x14ac:dyDescent="0.2">
      <c r="A296" s="11">
        <v>3292</v>
      </c>
      <c r="B296" s="11" t="s">
        <v>199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51">
        <v>7000</v>
      </c>
      <c r="O296" s="39">
        <f>P296-N296</f>
        <v>1000</v>
      </c>
      <c r="P296" s="51">
        <v>8000</v>
      </c>
      <c r="Q296" s="12"/>
      <c r="R296"/>
    </row>
    <row r="297" spans="1:18" hidden="1" x14ac:dyDescent="0.2">
      <c r="A297" s="9">
        <v>3293</v>
      </c>
      <c r="B297" s="9" t="s">
        <v>200</v>
      </c>
      <c r="N297" s="39">
        <v>2000</v>
      </c>
      <c r="O297" s="39">
        <f>P297-N297</f>
        <v>0</v>
      </c>
      <c r="P297" s="39">
        <v>2000</v>
      </c>
      <c r="Q297" s="15"/>
      <c r="R297"/>
    </row>
    <row r="298" spans="1:18" hidden="1" x14ac:dyDescent="0.2">
      <c r="A298" s="9">
        <v>3294</v>
      </c>
      <c r="B298" s="11" t="s">
        <v>201</v>
      </c>
      <c r="N298" s="39">
        <v>33000</v>
      </c>
      <c r="O298" s="39">
        <f>P298-N298</f>
        <v>0</v>
      </c>
      <c r="P298" s="39">
        <v>33000</v>
      </c>
      <c r="Q298" s="15"/>
      <c r="R298"/>
    </row>
    <row r="299" spans="1:18" x14ac:dyDescent="0.2">
      <c r="B299" s="11"/>
      <c r="N299" s="39"/>
      <c r="O299" s="39"/>
      <c r="P299" s="39"/>
      <c r="Q299" s="15"/>
      <c r="R299"/>
    </row>
    <row r="300" spans="1:18" s="2" customFormat="1" x14ac:dyDescent="0.2">
      <c r="A300" s="48"/>
      <c r="B300" s="48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52"/>
      <c r="O300" s="52"/>
      <c r="P300" s="52"/>
      <c r="Q300" s="12"/>
    </row>
    <row r="301" spans="1:18" ht="15" x14ac:dyDescent="0.25">
      <c r="A301" s="134" t="s">
        <v>378</v>
      </c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5">
        <v>27000</v>
      </c>
      <c r="O301" s="135">
        <f>P301-N301</f>
        <v>-2000</v>
      </c>
      <c r="P301" s="135">
        <f>P303+P308</f>
        <v>25000</v>
      </c>
      <c r="Q301" s="12"/>
      <c r="R301"/>
    </row>
    <row r="302" spans="1:18" ht="1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39"/>
      <c r="O302" s="39"/>
      <c r="P302" s="39"/>
      <c r="Q302" s="12"/>
      <c r="R302"/>
    </row>
    <row r="303" spans="1:18" x14ac:dyDescent="0.2">
      <c r="A303" s="10">
        <v>3</v>
      </c>
      <c r="B303" s="10" t="s">
        <v>3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2">
        <v>9000</v>
      </c>
      <c r="O303" s="52">
        <f>P303-N303</f>
        <v>-2000</v>
      </c>
      <c r="P303" s="12">
        <f>P304</f>
        <v>7000</v>
      </c>
      <c r="Q303" s="15"/>
      <c r="R303"/>
    </row>
    <row r="304" spans="1:18" x14ac:dyDescent="0.2">
      <c r="A304" s="10">
        <v>32</v>
      </c>
      <c r="B304" s="10" t="s">
        <v>5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2">
        <v>9000</v>
      </c>
      <c r="O304" s="52">
        <f>P304-N304</f>
        <v>-2000</v>
      </c>
      <c r="P304" s="12">
        <f>P305</f>
        <v>7000</v>
      </c>
      <c r="Q304" s="12"/>
      <c r="R304"/>
    </row>
    <row r="305" spans="1:18" ht="15" customHeight="1" x14ac:dyDescent="0.2">
      <c r="A305" s="10">
        <v>329</v>
      </c>
      <c r="B305" s="10" t="s">
        <v>144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2">
        <v>9000</v>
      </c>
      <c r="O305" s="52">
        <f>P305-N305</f>
        <v>-2000</v>
      </c>
      <c r="P305" s="12">
        <v>7000</v>
      </c>
      <c r="Q305" s="15"/>
      <c r="R305"/>
    </row>
    <row r="306" spans="1:18" ht="15" hidden="1" customHeight="1" x14ac:dyDescent="0.2">
      <c r="A306" s="9">
        <v>3295</v>
      </c>
      <c r="B306" s="9" t="s">
        <v>202</v>
      </c>
      <c r="N306" s="39">
        <v>4000</v>
      </c>
      <c r="O306" s="39">
        <f>P306-N306</f>
        <v>4000</v>
      </c>
      <c r="P306" s="39">
        <v>8000</v>
      </c>
      <c r="Q306" s="12"/>
      <c r="R306"/>
    </row>
    <row r="307" spans="1:18" ht="15" customHeight="1" x14ac:dyDescent="0.2">
      <c r="N307" s="39"/>
      <c r="O307" s="39"/>
      <c r="P307" s="39"/>
      <c r="Q307" s="15"/>
      <c r="R307"/>
    </row>
    <row r="308" spans="1:18" ht="15" customHeight="1" x14ac:dyDescent="0.2">
      <c r="A308" s="10">
        <v>34</v>
      </c>
      <c r="B308" s="10" t="s">
        <v>8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2">
        <f>N309</f>
        <v>18000</v>
      </c>
      <c r="O308" s="52">
        <f>P308-N308</f>
        <v>0</v>
      </c>
      <c r="P308" s="12">
        <f>P309</f>
        <v>18000</v>
      </c>
      <c r="Q308" s="15"/>
      <c r="R308"/>
    </row>
    <row r="309" spans="1:18" ht="14.25" customHeight="1" x14ac:dyDescent="0.2">
      <c r="A309" s="10">
        <v>343</v>
      </c>
      <c r="B309" s="10" t="s">
        <v>34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2">
        <f>SUM(N310:N312)</f>
        <v>18000</v>
      </c>
      <c r="O309" s="52">
        <f>P309-N309</f>
        <v>0</v>
      </c>
      <c r="P309" s="12">
        <v>18000</v>
      </c>
      <c r="Q309" s="12"/>
      <c r="R309"/>
    </row>
    <row r="310" spans="1:18" ht="15" hidden="1" customHeight="1" x14ac:dyDescent="0.2">
      <c r="A310" s="9">
        <v>3431</v>
      </c>
      <c r="B310" s="9" t="s">
        <v>203</v>
      </c>
      <c r="N310" s="39">
        <v>15000</v>
      </c>
      <c r="O310" s="39">
        <f>P310-N310</f>
        <v>0</v>
      </c>
      <c r="P310" s="39">
        <v>15000</v>
      </c>
      <c r="Q310" s="12"/>
      <c r="R310"/>
    </row>
    <row r="311" spans="1:18" ht="12.75" hidden="1" customHeight="1" x14ac:dyDescent="0.2">
      <c r="A311" s="9">
        <v>3433</v>
      </c>
      <c r="B311" s="9" t="s">
        <v>204</v>
      </c>
      <c r="N311" s="39"/>
      <c r="O311" s="39"/>
      <c r="P311" s="39"/>
      <c r="Q311" s="12"/>
      <c r="R311"/>
    </row>
    <row r="312" spans="1:18" s="19" customFormat="1" ht="15" hidden="1" customHeight="1" x14ac:dyDescent="0.2">
      <c r="A312" s="9">
        <v>3434</v>
      </c>
      <c r="B312" s="9" t="s">
        <v>205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39">
        <v>3000</v>
      </c>
      <c r="O312" s="39">
        <f>P312-N312</f>
        <v>0</v>
      </c>
      <c r="P312" s="39">
        <v>3000</v>
      </c>
      <c r="Q312" s="12"/>
    </row>
    <row r="313" spans="1:18" ht="15.75" customHeight="1" x14ac:dyDescent="0.2">
      <c r="N313" s="39"/>
      <c r="O313" s="39"/>
      <c r="P313" s="39"/>
      <c r="Q313" s="12"/>
      <c r="R313"/>
    </row>
    <row r="314" spans="1:18" ht="15" x14ac:dyDescent="0.25">
      <c r="A314" s="120" t="s">
        <v>206</v>
      </c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2">
        <v>200000</v>
      </c>
      <c r="O314" s="122">
        <f>P314-N314</f>
        <v>0</v>
      </c>
      <c r="P314" s="122">
        <f>P316</f>
        <v>200000</v>
      </c>
      <c r="Q314" s="15"/>
      <c r="R314"/>
    </row>
    <row r="315" spans="1:18" x14ac:dyDescent="0.2">
      <c r="N315" s="39"/>
      <c r="O315" s="39"/>
      <c r="P315" s="39"/>
      <c r="Q315" s="15"/>
      <c r="R315"/>
    </row>
    <row r="316" spans="1:18" x14ac:dyDescent="0.2">
      <c r="A316" s="10">
        <v>4</v>
      </c>
      <c r="B316" s="10" t="s">
        <v>7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2">
        <v>200000</v>
      </c>
      <c r="O316" s="39">
        <f>P316-N316</f>
        <v>0</v>
      </c>
      <c r="P316" s="12">
        <f>P317</f>
        <v>200000</v>
      </c>
      <c r="Q316" s="15"/>
      <c r="R316"/>
    </row>
    <row r="317" spans="1:18" s="2" customFormat="1" x14ac:dyDescent="0.2">
      <c r="A317" s="10">
        <v>42</v>
      </c>
      <c r="B317" s="10" t="s">
        <v>434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2">
        <v>200000</v>
      </c>
      <c r="O317" s="39">
        <f>P317-N317</f>
        <v>0</v>
      </c>
      <c r="P317" s="12">
        <f>P318</f>
        <v>200000</v>
      </c>
      <c r="Q317" s="15"/>
    </row>
    <row r="318" spans="1:18" s="2" customFormat="1" x14ac:dyDescent="0.2">
      <c r="A318" s="10">
        <v>426</v>
      </c>
      <c r="B318" s="10" t="s">
        <v>207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2">
        <v>200000</v>
      </c>
      <c r="O318" s="39">
        <f>P318-N318</f>
        <v>0</v>
      </c>
      <c r="P318" s="12">
        <v>200000</v>
      </c>
      <c r="Q318" s="12"/>
    </row>
    <row r="319" spans="1:18" hidden="1" x14ac:dyDescent="0.2">
      <c r="A319" s="9">
        <v>4263</v>
      </c>
      <c r="B319" s="11" t="s">
        <v>208</v>
      </c>
      <c r="N319" s="39">
        <v>100000</v>
      </c>
      <c r="O319" s="39">
        <f>P319-N319</f>
        <v>-50000</v>
      </c>
      <c r="P319" s="39">
        <v>50000</v>
      </c>
      <c r="Q319" s="15"/>
      <c r="R319"/>
    </row>
    <row r="320" spans="1:18" x14ac:dyDescent="0.2">
      <c r="B320" s="11"/>
      <c r="N320" s="39"/>
      <c r="O320" s="39"/>
      <c r="P320" s="39"/>
      <c r="Q320" s="15"/>
      <c r="R320"/>
    </row>
    <row r="321" spans="1:18" ht="15" x14ac:dyDescent="0.25">
      <c r="A321" s="117" t="s">
        <v>431</v>
      </c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9"/>
      <c r="O321" s="119"/>
      <c r="P321" s="119"/>
      <c r="Q321" s="15"/>
      <c r="R321"/>
    </row>
    <row r="322" spans="1:18" ht="15" x14ac:dyDescent="0.25">
      <c r="A322" s="120" t="s">
        <v>432</v>
      </c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33"/>
      <c r="O322" s="133"/>
      <c r="P322" s="133"/>
      <c r="Q322" s="15"/>
      <c r="R322"/>
    </row>
    <row r="323" spans="1:18" ht="15" x14ac:dyDescent="0.25">
      <c r="A323" s="120"/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2">
        <v>38000</v>
      </c>
      <c r="O323" s="122">
        <f t="shared" ref="O323:O329" si="12">P323-N323</f>
        <v>2000</v>
      </c>
      <c r="P323" s="122">
        <f>P326+P336</f>
        <v>40000</v>
      </c>
      <c r="Q323" s="15"/>
      <c r="R323"/>
    </row>
    <row r="324" spans="1:18" x14ac:dyDescent="0.2">
      <c r="B324" s="11"/>
      <c r="N324" s="39"/>
      <c r="O324" s="39">
        <f t="shared" si="12"/>
        <v>0</v>
      </c>
      <c r="P324" s="39"/>
      <c r="Q324" s="15"/>
      <c r="R324"/>
    </row>
    <row r="325" spans="1:18" s="2" customFormat="1" x14ac:dyDescent="0.2">
      <c r="A325" s="10">
        <v>4</v>
      </c>
      <c r="B325" s="10" t="s">
        <v>7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52">
        <v>38000</v>
      </c>
      <c r="O325" s="52">
        <f t="shared" si="12"/>
        <v>2000</v>
      </c>
      <c r="P325" s="52">
        <f>P326</f>
        <v>40000</v>
      </c>
      <c r="Q325" s="12"/>
    </row>
    <row r="326" spans="1:18" s="2" customFormat="1" x14ac:dyDescent="0.2">
      <c r="A326" s="10">
        <v>42</v>
      </c>
      <c r="B326" s="10" t="s">
        <v>433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52">
        <v>38000</v>
      </c>
      <c r="O326" s="52">
        <f t="shared" si="12"/>
        <v>2000</v>
      </c>
      <c r="P326" s="52">
        <f>P327+P328</f>
        <v>40000</v>
      </c>
      <c r="Q326" s="12"/>
    </row>
    <row r="327" spans="1:18" s="2" customFormat="1" x14ac:dyDescent="0.2">
      <c r="A327" s="10">
        <v>422</v>
      </c>
      <c r="B327" s="10" t="s">
        <v>435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52">
        <v>30000</v>
      </c>
      <c r="O327" s="52">
        <f t="shared" si="12"/>
        <v>0</v>
      </c>
      <c r="P327" s="52">
        <v>30000</v>
      </c>
      <c r="Q327" s="12"/>
    </row>
    <row r="328" spans="1:18" s="2" customFormat="1" x14ac:dyDescent="0.2">
      <c r="A328" s="48">
        <v>426</v>
      </c>
      <c r="B328" s="48" t="s">
        <v>457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52">
        <v>8000</v>
      </c>
      <c r="O328" s="52">
        <f t="shared" si="12"/>
        <v>2000</v>
      </c>
      <c r="P328" s="52">
        <v>10000</v>
      </c>
      <c r="Q328" s="12"/>
    </row>
    <row r="329" spans="1:18" ht="15" x14ac:dyDescent="0.25">
      <c r="A329" s="113" t="s">
        <v>209</v>
      </c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4">
        <v>63000</v>
      </c>
      <c r="O329" s="114">
        <f t="shared" si="12"/>
        <v>0</v>
      </c>
      <c r="P329" s="114">
        <f>P334</f>
        <v>63000</v>
      </c>
      <c r="Q329" s="12"/>
      <c r="R329"/>
    </row>
    <row r="330" spans="1:18" ht="15" x14ac:dyDescent="0.25">
      <c r="A330" s="113"/>
      <c r="B330" s="113" t="s">
        <v>210</v>
      </c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37"/>
      <c r="O330" s="137"/>
      <c r="P330" s="137"/>
      <c r="Q330" s="12"/>
      <c r="R330"/>
    </row>
    <row r="331" spans="1:18" s="2" customFormat="1" ht="15" customHeight="1" x14ac:dyDescent="0.25">
      <c r="A331" s="115" t="s">
        <v>124</v>
      </c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6"/>
      <c r="O331" s="116"/>
      <c r="P331" s="116"/>
      <c r="Q331" s="12"/>
    </row>
    <row r="332" spans="1:18" s="2" customFormat="1" ht="15" customHeight="1" x14ac:dyDescent="0.25">
      <c r="A332" s="117" t="s">
        <v>211</v>
      </c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9"/>
      <c r="O332" s="119"/>
      <c r="P332" s="119"/>
      <c r="Q332" s="12"/>
    </row>
    <row r="333" spans="1:18" s="4" customFormat="1" ht="15" customHeight="1" x14ac:dyDescent="0.25">
      <c r="A333" s="120" t="s">
        <v>212</v>
      </c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33"/>
      <c r="O333" s="133"/>
      <c r="P333" s="133"/>
      <c r="Q333" s="12"/>
    </row>
    <row r="334" spans="1:18" s="4" customFormat="1" ht="15" customHeight="1" x14ac:dyDescent="0.25">
      <c r="A334" s="120"/>
      <c r="B334" s="120" t="s">
        <v>210</v>
      </c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2">
        <v>63000</v>
      </c>
      <c r="O334" s="122">
        <f>P334-N334</f>
        <v>0</v>
      </c>
      <c r="P334" s="122">
        <f>P337+P347</f>
        <v>63000</v>
      </c>
      <c r="Q334" s="12"/>
    </row>
    <row r="335" spans="1:18" s="4" customFormat="1" ht="15" customHeight="1" x14ac:dyDescent="0.25">
      <c r="A335" s="9"/>
      <c r="B335" s="1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39"/>
      <c r="O335" s="39"/>
      <c r="P335" s="39"/>
      <c r="Q335" s="12"/>
    </row>
    <row r="336" spans="1:18" s="2" customFormat="1" ht="1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39"/>
      <c r="O336" s="39"/>
      <c r="P336" s="39"/>
      <c r="Q336" s="15"/>
    </row>
    <row r="337" spans="1:18" s="2" customFormat="1" ht="15" customHeight="1" x14ac:dyDescent="0.2">
      <c r="A337" s="10">
        <v>31</v>
      </c>
      <c r="B337" s="10" t="s">
        <v>213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2">
        <v>62000</v>
      </c>
      <c r="O337" s="52">
        <f>P337-N337</f>
        <v>0</v>
      </c>
      <c r="P337" s="12">
        <f>P338+P342+P344</f>
        <v>62000</v>
      </c>
      <c r="Q337" s="34"/>
    </row>
    <row r="338" spans="1:18" s="2" customFormat="1" ht="15" customHeight="1" x14ac:dyDescent="0.2">
      <c r="A338" s="10">
        <v>311</v>
      </c>
      <c r="B338" s="10" t="s">
        <v>27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2">
        <v>49000</v>
      </c>
      <c r="O338" s="52">
        <f>P338-N338</f>
        <v>0</v>
      </c>
      <c r="P338" s="12">
        <v>49000</v>
      </c>
      <c r="Q338" s="15"/>
    </row>
    <row r="339" spans="1:18" s="2" customFormat="1" ht="15" hidden="1" customHeight="1" x14ac:dyDescent="0.2">
      <c r="A339" s="9">
        <v>3111</v>
      </c>
      <c r="B339" s="9" t="s">
        <v>161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51">
        <v>68000</v>
      </c>
      <c r="O339" s="39">
        <f>P339-N339</f>
        <v>-42000</v>
      </c>
      <c r="P339" s="51">
        <v>26000</v>
      </c>
      <c r="Q339" s="12"/>
    </row>
    <row r="340" spans="1:18" ht="15" hidden="1" customHeight="1" x14ac:dyDescent="0.2">
      <c r="A340" s="9">
        <v>3111</v>
      </c>
      <c r="B340" s="9" t="s">
        <v>130</v>
      </c>
      <c r="N340" s="39">
        <v>17000</v>
      </c>
      <c r="O340" s="39">
        <f>P340-N340</f>
        <v>-4000</v>
      </c>
      <c r="P340" s="39">
        <v>13000</v>
      </c>
      <c r="Q340" s="12"/>
      <c r="R340"/>
    </row>
    <row r="341" spans="1:18" s="7" customFormat="1" ht="14.25" hidden="1" customHeight="1" x14ac:dyDescent="0.2">
      <c r="A341" s="9">
        <v>3111</v>
      </c>
      <c r="B341" s="9" t="s">
        <v>129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39"/>
      <c r="O341" s="39"/>
      <c r="P341" s="39"/>
      <c r="Q341" s="12"/>
    </row>
    <row r="342" spans="1:18" s="7" customFormat="1" ht="12.75" customHeight="1" x14ac:dyDescent="0.2">
      <c r="A342" s="48">
        <v>312</v>
      </c>
      <c r="B342" s="48" t="s">
        <v>50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2">
        <v>0</v>
      </c>
      <c r="O342" s="52">
        <f t="shared" ref="O342:O349" si="13">P342-N342</f>
        <v>0</v>
      </c>
      <c r="P342" s="12">
        <v>0</v>
      </c>
      <c r="Q342" s="12"/>
    </row>
    <row r="343" spans="1:18" ht="14.25" hidden="1" customHeight="1" x14ac:dyDescent="0.2">
      <c r="A343" s="22">
        <v>3121</v>
      </c>
      <c r="B343" s="123" t="s">
        <v>214</v>
      </c>
      <c r="N343" s="39"/>
      <c r="O343" s="39">
        <f t="shared" si="13"/>
        <v>1600</v>
      </c>
      <c r="P343" s="39">
        <v>1600</v>
      </c>
      <c r="Q343" s="15"/>
      <c r="R343"/>
    </row>
    <row r="344" spans="1:18" ht="15" customHeight="1" x14ac:dyDescent="0.2">
      <c r="A344" s="10">
        <v>313</v>
      </c>
      <c r="B344" s="10" t="s">
        <v>28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2">
        <v>13000</v>
      </c>
      <c r="O344" s="52">
        <f t="shared" si="13"/>
        <v>0</v>
      </c>
      <c r="P344" s="12">
        <v>13000</v>
      </c>
      <c r="Q344" s="12"/>
      <c r="R344"/>
    </row>
    <row r="345" spans="1:18" ht="15" hidden="1" customHeight="1" x14ac:dyDescent="0.2">
      <c r="A345" s="9">
        <v>3132</v>
      </c>
      <c r="B345" s="9" t="s">
        <v>131</v>
      </c>
      <c r="N345" s="39">
        <v>14000</v>
      </c>
      <c r="O345" s="39">
        <f t="shared" si="13"/>
        <v>-3000</v>
      </c>
      <c r="P345" s="39">
        <v>11000</v>
      </c>
      <c r="Q345" s="12"/>
      <c r="R345"/>
    </row>
    <row r="346" spans="1:18" s="2" customFormat="1" hidden="1" x14ac:dyDescent="0.2">
      <c r="A346" s="47">
        <v>3133</v>
      </c>
      <c r="B346" s="47" t="s">
        <v>132</v>
      </c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39"/>
      <c r="O346" s="39">
        <f t="shared" si="13"/>
        <v>200</v>
      </c>
      <c r="P346" s="39">
        <v>200</v>
      </c>
      <c r="Q346" s="12"/>
    </row>
    <row r="347" spans="1:18" x14ac:dyDescent="0.2">
      <c r="A347" s="48">
        <v>32</v>
      </c>
      <c r="B347" s="48" t="s">
        <v>5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2">
        <v>1000</v>
      </c>
      <c r="O347" s="52">
        <f t="shared" si="13"/>
        <v>0</v>
      </c>
      <c r="P347" s="12">
        <f>P348</f>
        <v>1000</v>
      </c>
      <c r="Q347" s="12"/>
      <c r="R347"/>
    </row>
    <row r="348" spans="1:18" x14ac:dyDescent="0.2">
      <c r="A348" s="48">
        <v>321</v>
      </c>
      <c r="B348" s="48" t="s">
        <v>215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2">
        <v>1000</v>
      </c>
      <c r="O348" s="52">
        <f t="shared" si="13"/>
        <v>0</v>
      </c>
      <c r="P348" s="12">
        <v>1000</v>
      </c>
      <c r="Q348" s="15"/>
      <c r="R348"/>
    </row>
    <row r="349" spans="1:18" hidden="1" x14ac:dyDescent="0.2">
      <c r="A349" s="22">
        <v>3212</v>
      </c>
      <c r="B349" s="123" t="s">
        <v>216</v>
      </c>
      <c r="N349" s="39">
        <v>2000</v>
      </c>
      <c r="O349" s="39">
        <f t="shared" si="13"/>
        <v>0</v>
      </c>
      <c r="P349" s="39">
        <v>2000</v>
      </c>
      <c r="Q349" s="34"/>
      <c r="R349"/>
    </row>
    <row r="350" spans="1:18" s="2" customForma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39"/>
      <c r="O350" s="39"/>
      <c r="P350" s="39"/>
      <c r="Q350" s="15"/>
    </row>
    <row r="351" spans="1:18" s="2" customForma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39"/>
      <c r="O351" s="39"/>
      <c r="P351" s="39"/>
      <c r="Q351" s="12"/>
    </row>
    <row r="352" spans="1:18" s="2" customFormat="1" ht="15" x14ac:dyDescent="0.25">
      <c r="A352" s="111" t="s">
        <v>217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38">
        <f>N353</f>
        <v>129000</v>
      </c>
      <c r="O352" s="138">
        <f>P352-N352</f>
        <v>0</v>
      </c>
      <c r="P352" s="138">
        <f>P353</f>
        <v>129000</v>
      </c>
      <c r="Q352" s="12"/>
    </row>
    <row r="353" spans="1:18" s="2" customFormat="1" ht="15" x14ac:dyDescent="0.25">
      <c r="A353" s="113" t="s">
        <v>218</v>
      </c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27">
        <f>N357</f>
        <v>129000</v>
      </c>
      <c r="O353" s="127">
        <f>P353-N353</f>
        <v>0</v>
      </c>
      <c r="P353" s="127">
        <f>P357</f>
        <v>129000</v>
      </c>
      <c r="Q353" s="15"/>
    </row>
    <row r="354" spans="1:18" ht="15" x14ac:dyDescent="0.25">
      <c r="A354" s="115" t="s">
        <v>219</v>
      </c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39"/>
      <c r="O354" s="139"/>
      <c r="P354" s="139"/>
      <c r="Q354" s="15"/>
      <c r="R354"/>
    </row>
    <row r="355" spans="1:18" ht="15" x14ac:dyDescent="0.25">
      <c r="A355" s="140" t="s">
        <v>125</v>
      </c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2"/>
      <c r="O355" s="142"/>
      <c r="P355" s="142"/>
      <c r="Q355" s="15"/>
      <c r="R355"/>
    </row>
    <row r="356" spans="1:18" ht="15" x14ac:dyDescent="0.25">
      <c r="A356" s="120" t="s">
        <v>379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43"/>
      <c r="O356" s="143"/>
      <c r="P356" s="143"/>
      <c r="Q356" s="15"/>
      <c r="R356"/>
    </row>
    <row r="357" spans="1:18" ht="15" x14ac:dyDescent="0.25">
      <c r="A357" s="120"/>
      <c r="B357" s="120" t="s">
        <v>220</v>
      </c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6">
        <f>N359</f>
        <v>129000</v>
      </c>
      <c r="O357" s="126">
        <f>P357-N357</f>
        <v>0</v>
      </c>
      <c r="P357" s="126">
        <f>P359</f>
        <v>129000</v>
      </c>
      <c r="Q357" s="14"/>
      <c r="R357"/>
    </row>
    <row r="358" spans="1:18" s="7" customFormat="1" ht="1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39"/>
      <c r="O358" s="39"/>
      <c r="P358" s="39"/>
      <c r="Q358" s="14"/>
    </row>
    <row r="359" spans="1:18" x14ac:dyDescent="0.2">
      <c r="A359" s="10">
        <v>3</v>
      </c>
      <c r="B359" s="10" t="s">
        <v>3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2">
        <f>N360+N366</f>
        <v>129000</v>
      </c>
      <c r="O359" s="52">
        <f>P359-N359</f>
        <v>0</v>
      </c>
      <c r="P359" s="12">
        <f>P360+P366</f>
        <v>129000</v>
      </c>
      <c r="Q359" s="15"/>
      <c r="R359"/>
    </row>
    <row r="360" spans="1:18" s="5" customFormat="1" ht="14.25" x14ac:dyDescent="0.2">
      <c r="A360" s="10">
        <v>35</v>
      </c>
      <c r="B360" s="10" t="s">
        <v>46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2">
        <f>N361</f>
        <v>105000</v>
      </c>
      <c r="O360" s="39">
        <f>P360-N360</f>
        <v>0</v>
      </c>
      <c r="P360" s="12">
        <f>P361</f>
        <v>105000</v>
      </c>
      <c r="Q360" s="15"/>
    </row>
    <row r="361" spans="1:18" s="4" customFormat="1" ht="15" x14ac:dyDescent="0.25">
      <c r="A361" s="10">
        <v>352</v>
      </c>
      <c r="B361" s="10" t="s">
        <v>47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2">
        <f>SUM(N362:N363)</f>
        <v>105000</v>
      </c>
      <c r="O361" s="39">
        <f>P361-N361</f>
        <v>0</v>
      </c>
      <c r="P361" s="12">
        <v>105000</v>
      </c>
      <c r="Q361" s="12"/>
    </row>
    <row r="362" spans="1:18" s="5" customFormat="1" ht="14.25" hidden="1" x14ac:dyDescent="0.2">
      <c r="A362" s="9">
        <v>3523</v>
      </c>
      <c r="B362" s="9" t="s">
        <v>221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39">
        <v>100000</v>
      </c>
      <c r="O362" s="39">
        <f>P362-N362</f>
        <v>0</v>
      </c>
      <c r="P362" s="39">
        <v>100000</v>
      </c>
      <c r="Q362" s="12"/>
    </row>
    <row r="363" spans="1:18" s="17" customFormat="1" hidden="1" x14ac:dyDescent="0.2">
      <c r="A363" s="9">
        <v>3523</v>
      </c>
      <c r="B363" s="11" t="s">
        <v>222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39">
        <v>5000</v>
      </c>
      <c r="O363" s="39">
        <f>P363-N363</f>
        <v>0</v>
      </c>
      <c r="P363" s="39">
        <v>5000</v>
      </c>
      <c r="Q363" s="15"/>
    </row>
    <row r="364" spans="1:18" s="17" customFormat="1" ht="15" x14ac:dyDescent="0.25">
      <c r="A364" s="9"/>
      <c r="B364" s="1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50"/>
      <c r="O364" s="39"/>
      <c r="P364" s="50"/>
      <c r="Q364" s="12"/>
    </row>
    <row r="365" spans="1:18" s="7" customFormat="1" x14ac:dyDescent="0.2">
      <c r="A365" s="48">
        <v>36</v>
      </c>
      <c r="B365" s="48" t="s">
        <v>35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2">
        <f>N366</f>
        <v>24000</v>
      </c>
      <c r="O365" s="52">
        <f>P365-N365</f>
        <v>0</v>
      </c>
      <c r="P365" s="12">
        <f>P366</f>
        <v>24000</v>
      </c>
      <c r="Q365" s="12"/>
    </row>
    <row r="366" spans="1:18" s="7" customFormat="1" x14ac:dyDescent="0.2">
      <c r="A366" s="48">
        <v>363</v>
      </c>
      <c r="B366" s="48" t="s">
        <v>35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2">
        <f>N367</f>
        <v>24000</v>
      </c>
      <c r="O366" s="52">
        <f>P366-N366</f>
        <v>0</v>
      </c>
      <c r="P366" s="12">
        <f>P367</f>
        <v>24000</v>
      </c>
      <c r="Q366" s="12"/>
    </row>
    <row r="367" spans="1:18" s="7" customFormat="1" hidden="1" x14ac:dyDescent="0.2">
      <c r="A367" s="22">
        <v>3631</v>
      </c>
      <c r="B367" s="47" t="s">
        <v>223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51">
        <v>24000</v>
      </c>
      <c r="O367" s="39">
        <f>P367-N367</f>
        <v>0</v>
      </c>
      <c r="P367" s="51">
        <v>24000</v>
      </c>
      <c r="Q367" s="12"/>
    </row>
    <row r="368" spans="1:18" s="7" customFormat="1" x14ac:dyDescent="0.2">
      <c r="A368" s="22"/>
      <c r="B368" s="47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51"/>
      <c r="O368" s="39"/>
      <c r="P368" s="51"/>
      <c r="Q368" s="12"/>
    </row>
    <row r="369" spans="1:18" s="7" customFormat="1" x14ac:dyDescent="0.2">
      <c r="A369" s="22"/>
      <c r="B369" s="47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51"/>
      <c r="O369" s="39"/>
      <c r="P369" s="51"/>
      <c r="Q369" s="12"/>
    </row>
    <row r="370" spans="1:18" ht="15" x14ac:dyDescent="0.25">
      <c r="A370" s="22"/>
      <c r="B370" s="47"/>
      <c r="N370" s="50"/>
      <c r="O370" s="39"/>
      <c r="P370" s="50"/>
      <c r="Q370" s="34"/>
      <c r="R370"/>
    </row>
    <row r="371" spans="1:18" ht="15" x14ac:dyDescent="0.25">
      <c r="A371" s="111" t="s">
        <v>224</v>
      </c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38">
        <v>16484000</v>
      </c>
      <c r="O371" s="138">
        <f>P371-N371</f>
        <v>2601437.5</v>
      </c>
      <c r="P371" s="138">
        <f>P373+P399+P428+P441+P481+P493+P519</f>
        <v>19085437.5</v>
      </c>
      <c r="Q371" s="34"/>
      <c r="R371"/>
    </row>
    <row r="372" spans="1:18" s="2" customFormat="1" ht="15" x14ac:dyDescent="0.25">
      <c r="A372" s="111"/>
      <c r="B372" s="111" t="s">
        <v>225</v>
      </c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44"/>
      <c r="O372" s="144"/>
      <c r="P372" s="144"/>
      <c r="Q372" s="34"/>
    </row>
    <row r="373" spans="1:18" s="7" customFormat="1" ht="15" x14ac:dyDescent="0.25">
      <c r="A373" s="113" t="s">
        <v>226</v>
      </c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27">
        <v>970000</v>
      </c>
      <c r="O373" s="127">
        <f>P373-N373</f>
        <v>10000</v>
      </c>
      <c r="P373" s="127">
        <f>P377+P390</f>
        <v>980000</v>
      </c>
      <c r="Q373" s="12"/>
    </row>
    <row r="374" spans="1:18" ht="15" x14ac:dyDescent="0.25">
      <c r="A374" s="115" t="s">
        <v>227</v>
      </c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39"/>
      <c r="O374" s="139"/>
      <c r="P374" s="139"/>
      <c r="Q374" s="12"/>
      <c r="R374"/>
    </row>
    <row r="375" spans="1:18" s="2" customFormat="1" ht="15" x14ac:dyDescent="0.25">
      <c r="A375" s="140" t="s">
        <v>449</v>
      </c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2"/>
      <c r="O375" s="142"/>
      <c r="P375" s="142"/>
      <c r="Q375" s="12"/>
    </row>
    <row r="376" spans="1:18" s="2" customFormat="1" ht="15" x14ac:dyDescent="0.25">
      <c r="A376" s="120" t="s">
        <v>380</v>
      </c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43"/>
      <c r="O376" s="143"/>
      <c r="P376" s="143"/>
      <c r="Q376" s="12"/>
    </row>
    <row r="377" spans="1:18" ht="15" x14ac:dyDescent="0.25">
      <c r="A377" s="120"/>
      <c r="B377" s="120" t="s">
        <v>229</v>
      </c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6">
        <v>658000</v>
      </c>
      <c r="O377" s="126">
        <f>P377-N377</f>
        <v>10000</v>
      </c>
      <c r="P377" s="126">
        <f>P379</f>
        <v>668000</v>
      </c>
      <c r="Q377" s="15"/>
      <c r="R377"/>
    </row>
    <row r="378" spans="1:18" x14ac:dyDescent="0.2">
      <c r="N378" s="39"/>
      <c r="O378" s="39"/>
      <c r="P378" s="39"/>
      <c r="Q378" s="12"/>
      <c r="R378"/>
    </row>
    <row r="379" spans="1:18" x14ac:dyDescent="0.2">
      <c r="A379" s="10">
        <v>32</v>
      </c>
      <c r="B379" s="10" t="s">
        <v>5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2">
        <v>658000</v>
      </c>
      <c r="O379" s="12">
        <f t="shared" ref="O379:O388" si="14">P379-N379</f>
        <v>10000</v>
      </c>
      <c r="P379" s="12">
        <f>P380+P385</f>
        <v>668000</v>
      </c>
      <c r="Q379" s="12"/>
      <c r="R379"/>
    </row>
    <row r="380" spans="1:18" x14ac:dyDescent="0.2">
      <c r="A380" s="10">
        <v>322</v>
      </c>
      <c r="B380" s="10" t="s">
        <v>33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2">
        <v>65000</v>
      </c>
      <c r="O380" s="12">
        <f>P380-N380</f>
        <v>0</v>
      </c>
      <c r="P380" s="12">
        <v>65000</v>
      </c>
      <c r="Q380" s="12"/>
      <c r="R380"/>
    </row>
    <row r="381" spans="1:18" hidden="1" x14ac:dyDescent="0.2">
      <c r="A381" s="11">
        <v>3223</v>
      </c>
      <c r="B381" s="11" t="s">
        <v>230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51">
        <v>30000</v>
      </c>
      <c r="O381" s="39">
        <f t="shared" si="14"/>
        <v>0</v>
      </c>
      <c r="P381" s="51">
        <v>30000</v>
      </c>
      <c r="Q381" s="12"/>
      <c r="R381"/>
    </row>
    <row r="382" spans="1:18" s="2" customFormat="1" hidden="1" x14ac:dyDescent="0.2">
      <c r="A382" s="11">
        <v>3224</v>
      </c>
      <c r="B382" s="11" t="s">
        <v>231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51">
        <v>2000</v>
      </c>
      <c r="O382" s="39">
        <f t="shared" si="14"/>
        <v>0</v>
      </c>
      <c r="P382" s="51">
        <v>2000</v>
      </c>
      <c r="Q382" s="12"/>
    </row>
    <row r="383" spans="1:18" s="2" customFormat="1" hidden="1" x14ac:dyDescent="0.2">
      <c r="A383" s="47">
        <v>3224</v>
      </c>
      <c r="B383" s="47" t="s">
        <v>232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51">
        <v>0</v>
      </c>
      <c r="O383" s="39">
        <f t="shared" si="14"/>
        <v>20000</v>
      </c>
      <c r="P383" s="51">
        <v>20000</v>
      </c>
      <c r="Q383" s="12"/>
    </row>
    <row r="384" spans="1:18" s="2" customFormat="1" hidden="1" x14ac:dyDescent="0.2">
      <c r="A384" s="47">
        <v>3229</v>
      </c>
      <c r="B384" s="47" t="s">
        <v>233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51">
        <v>5000</v>
      </c>
      <c r="O384" s="39">
        <f t="shared" si="14"/>
        <v>0</v>
      </c>
      <c r="P384" s="51">
        <v>5000</v>
      </c>
      <c r="Q384" s="12"/>
    </row>
    <row r="385" spans="1:18" s="2" customFormat="1" x14ac:dyDescent="0.2">
      <c r="A385" s="10">
        <v>323</v>
      </c>
      <c r="B385" s="10" t="s">
        <v>30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2">
        <v>593000</v>
      </c>
      <c r="O385" s="52">
        <f t="shared" si="14"/>
        <v>10000</v>
      </c>
      <c r="P385" s="12">
        <v>603000</v>
      </c>
      <c r="Q385" s="12"/>
    </row>
    <row r="386" spans="1:18" hidden="1" x14ac:dyDescent="0.2">
      <c r="A386" s="47">
        <v>3232</v>
      </c>
      <c r="B386" s="47" t="s">
        <v>234</v>
      </c>
      <c r="N386" s="39">
        <v>25000</v>
      </c>
      <c r="O386" s="39">
        <f t="shared" si="14"/>
        <v>-20000</v>
      </c>
      <c r="P386" s="39">
        <v>5000</v>
      </c>
      <c r="Q386" s="15"/>
      <c r="R386"/>
    </row>
    <row r="387" spans="1:18" hidden="1" x14ac:dyDescent="0.2">
      <c r="A387" s="47">
        <v>3232</v>
      </c>
      <c r="B387" s="47" t="s">
        <v>235</v>
      </c>
      <c r="F387" s="11"/>
      <c r="G387" s="11"/>
      <c r="H387" s="11"/>
      <c r="I387" s="11"/>
      <c r="J387" s="11"/>
      <c r="K387" s="11"/>
      <c r="L387" s="11"/>
      <c r="M387" s="11"/>
      <c r="N387" s="39">
        <v>10000</v>
      </c>
      <c r="O387" s="39">
        <f t="shared" si="14"/>
        <v>0</v>
      </c>
      <c r="P387" s="39">
        <v>10000</v>
      </c>
      <c r="Q387" s="15"/>
      <c r="R387"/>
    </row>
    <row r="388" spans="1:18" s="64" customFormat="1" ht="15" hidden="1" x14ac:dyDescent="0.25">
      <c r="A388" s="47">
        <v>3232</v>
      </c>
      <c r="B388" s="47" t="s">
        <v>236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39">
        <v>220000</v>
      </c>
      <c r="O388" s="39">
        <f t="shared" si="14"/>
        <v>0</v>
      </c>
      <c r="P388" s="39">
        <v>220000</v>
      </c>
      <c r="Q388" s="14"/>
    </row>
    <row r="389" spans="1:18" s="4" customFormat="1" ht="15.75" x14ac:dyDescent="0.25">
      <c r="A389" s="9"/>
      <c r="B389" s="1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44"/>
      <c r="O389" s="39"/>
      <c r="P389" s="44"/>
      <c r="Q389" s="12"/>
    </row>
    <row r="390" spans="1:18" s="4" customFormat="1" ht="15" x14ac:dyDescent="0.25">
      <c r="A390" s="120" t="s">
        <v>381</v>
      </c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6">
        <v>312000</v>
      </c>
      <c r="O390" s="126">
        <f>P390-N390</f>
        <v>0</v>
      </c>
      <c r="P390" s="126">
        <f>P392</f>
        <v>312000</v>
      </c>
      <c r="Q390" s="12"/>
    </row>
    <row r="391" spans="1:18" ht="15" x14ac:dyDescent="0.2">
      <c r="B391" s="11"/>
      <c r="N391" s="44"/>
      <c r="O391" s="44"/>
      <c r="P391" s="44"/>
      <c r="Q391" s="15"/>
      <c r="R391"/>
    </row>
    <row r="392" spans="1:18" x14ac:dyDescent="0.2">
      <c r="A392" s="10">
        <v>32</v>
      </c>
      <c r="B392" s="10" t="s">
        <v>5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2">
        <v>312000</v>
      </c>
      <c r="O392" s="12">
        <f>P392-N392</f>
        <v>0</v>
      </c>
      <c r="P392" s="12">
        <f>P393+P395</f>
        <v>312000</v>
      </c>
      <c r="Q392" s="12"/>
      <c r="R392"/>
    </row>
    <row r="393" spans="1:18" s="2" customFormat="1" x14ac:dyDescent="0.2">
      <c r="A393" s="10">
        <v>322</v>
      </c>
      <c r="B393" s="10" t="s">
        <v>33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2">
        <v>112000</v>
      </c>
      <c r="O393" s="12">
        <f>P393-N393</f>
        <v>0</v>
      </c>
      <c r="P393" s="12">
        <v>112000</v>
      </c>
      <c r="Q393" s="12"/>
    </row>
    <row r="394" spans="1:18" hidden="1" x14ac:dyDescent="0.2">
      <c r="A394" s="9">
        <v>3223</v>
      </c>
      <c r="B394" s="9" t="s">
        <v>237</v>
      </c>
      <c r="N394" s="39">
        <v>100000</v>
      </c>
      <c r="O394" s="39">
        <f>P394-N394</f>
        <v>0</v>
      </c>
      <c r="P394" s="39">
        <v>100000</v>
      </c>
      <c r="Q394" s="12"/>
      <c r="R394"/>
    </row>
    <row r="395" spans="1:18" s="2" customFormat="1" ht="15" customHeight="1" x14ac:dyDescent="0.2">
      <c r="A395" s="10">
        <v>323</v>
      </c>
      <c r="B395" s="10" t="s">
        <v>30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2">
        <v>200000</v>
      </c>
      <c r="O395" s="12">
        <f>P395-N395</f>
        <v>0</v>
      </c>
      <c r="P395" s="12">
        <v>200000</v>
      </c>
      <c r="Q395" s="15"/>
    </row>
    <row r="396" spans="1:18" s="2" customFormat="1" ht="15" hidden="1" customHeight="1" x14ac:dyDescent="0.25">
      <c r="A396" s="9">
        <v>3232</v>
      </c>
      <c r="B396" s="11" t="s">
        <v>238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39">
        <v>170000</v>
      </c>
      <c r="O396" s="39">
        <f>P396-N396</f>
        <v>44431</v>
      </c>
      <c r="P396" s="39">
        <v>214431</v>
      </c>
      <c r="Q396" s="14"/>
    </row>
    <row r="397" spans="1:18" ht="15" customHeight="1" x14ac:dyDescent="0.2">
      <c r="B397" s="11"/>
      <c r="N397" s="44"/>
      <c r="O397" s="39"/>
      <c r="P397" s="44"/>
      <c r="Q397" s="15"/>
      <c r="R397"/>
    </row>
    <row r="398" spans="1:18" ht="15" customHeight="1" x14ac:dyDescent="0.2">
      <c r="A398" s="22"/>
      <c r="B398" s="47"/>
      <c r="N398" s="52"/>
      <c r="O398" s="39"/>
      <c r="P398" s="52"/>
      <c r="Q398" s="15"/>
      <c r="R398"/>
    </row>
    <row r="399" spans="1:18" s="2" customFormat="1" ht="15" customHeight="1" x14ac:dyDescent="0.25">
      <c r="A399" s="113" t="s">
        <v>239</v>
      </c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27">
        <v>1000000</v>
      </c>
      <c r="O399" s="127">
        <f t="shared" ref="O399:O409" si="15">P399-N399</f>
        <v>-210000</v>
      </c>
      <c r="P399" s="127">
        <f>P403+P412+P420</f>
        <v>790000</v>
      </c>
      <c r="Q399" s="15"/>
    </row>
    <row r="400" spans="1:18" s="2" customFormat="1" ht="15.75" customHeight="1" x14ac:dyDescent="0.25">
      <c r="A400" s="115" t="s">
        <v>227</v>
      </c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39"/>
      <c r="O400" s="139"/>
      <c r="P400" s="139"/>
      <c r="Q400" s="12"/>
    </row>
    <row r="401" spans="1:18" ht="15" customHeight="1" x14ac:dyDescent="0.25">
      <c r="A401" s="140" t="s">
        <v>228</v>
      </c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2"/>
      <c r="O401" s="142"/>
      <c r="P401" s="142"/>
      <c r="Q401" s="12"/>
      <c r="R401"/>
    </row>
    <row r="402" spans="1:18" ht="15" x14ac:dyDescent="0.25">
      <c r="A402" s="140"/>
      <c r="B402" s="140"/>
      <c r="C402" s="140" t="s">
        <v>447</v>
      </c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2"/>
      <c r="O402" s="142"/>
      <c r="P402" s="142"/>
      <c r="Q402" s="12"/>
      <c r="R402"/>
    </row>
    <row r="403" spans="1:18" ht="15" x14ac:dyDescent="0.25">
      <c r="A403" s="120" t="s">
        <v>382</v>
      </c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6">
        <v>960000</v>
      </c>
      <c r="O403" s="126">
        <f t="shared" si="15"/>
        <v>-210000</v>
      </c>
      <c r="P403" s="126">
        <f>P406</f>
        <v>750000</v>
      </c>
      <c r="Q403" s="15"/>
      <c r="R403"/>
    </row>
    <row r="404" spans="1:18" s="2" customFormat="1" ht="15" x14ac:dyDescent="0.25">
      <c r="A404" s="120"/>
      <c r="B404" s="120" t="s">
        <v>240</v>
      </c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43"/>
      <c r="O404" s="143">
        <f t="shared" si="15"/>
        <v>0</v>
      </c>
      <c r="P404" s="143"/>
      <c r="Q404" s="14"/>
    </row>
    <row r="405" spans="1:18" s="7" customForma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52"/>
      <c r="O405" s="52">
        <f t="shared" si="15"/>
        <v>0</v>
      </c>
      <c r="P405" s="52"/>
      <c r="Q405" s="15"/>
    </row>
    <row r="406" spans="1:18" x14ac:dyDescent="0.2">
      <c r="A406" s="10">
        <v>42</v>
      </c>
      <c r="B406" s="10" t="s">
        <v>51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2">
        <v>960000</v>
      </c>
      <c r="O406" s="12">
        <f t="shared" si="15"/>
        <v>-210000</v>
      </c>
      <c r="P406" s="12">
        <f>P407</f>
        <v>750000</v>
      </c>
      <c r="Q406" s="15"/>
      <c r="R406"/>
    </row>
    <row r="407" spans="1:18" x14ac:dyDescent="0.2">
      <c r="A407" s="10">
        <v>421</v>
      </c>
      <c r="B407" s="10" t="s">
        <v>36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2">
        <v>960000</v>
      </c>
      <c r="O407" s="12">
        <f t="shared" si="15"/>
        <v>-210000</v>
      </c>
      <c r="P407" s="12">
        <v>750000</v>
      </c>
      <c r="Q407" s="15"/>
      <c r="R407"/>
    </row>
    <row r="408" spans="1:18" hidden="1" x14ac:dyDescent="0.2">
      <c r="A408" s="11">
        <v>4213</v>
      </c>
      <c r="B408" s="11" t="s">
        <v>241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51">
        <v>1700000</v>
      </c>
      <c r="O408" s="51">
        <f t="shared" si="15"/>
        <v>-185000</v>
      </c>
      <c r="P408" s="51">
        <v>1515000</v>
      </c>
      <c r="Q408" s="15"/>
      <c r="R408"/>
    </row>
    <row r="409" spans="1:18" s="5" customFormat="1" ht="14.25" hidden="1" x14ac:dyDescent="0.2">
      <c r="A409" s="47">
        <v>4213</v>
      </c>
      <c r="B409" s="47" t="s">
        <v>242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51">
        <v>300000</v>
      </c>
      <c r="O409" s="51">
        <f t="shared" si="15"/>
        <v>0</v>
      </c>
      <c r="P409" s="51">
        <v>300000</v>
      </c>
      <c r="Q409" s="15"/>
    </row>
    <row r="410" spans="1:18" s="4" customFormat="1" ht="15" x14ac:dyDescent="0.25">
      <c r="A410" s="47"/>
      <c r="B410" s="47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51"/>
      <c r="O410" s="51"/>
      <c r="P410" s="51"/>
      <c r="Q410" s="15"/>
    </row>
    <row r="411" spans="1:18" ht="15" hidden="1" x14ac:dyDescent="0.25">
      <c r="A411" s="120" t="s">
        <v>383</v>
      </c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45"/>
      <c r="O411" s="145"/>
      <c r="P411" s="145"/>
      <c r="Q411" s="14"/>
      <c r="R411"/>
    </row>
    <row r="412" spans="1:18" s="2" customFormat="1" ht="15" hidden="1" x14ac:dyDescent="0.25">
      <c r="A412" s="120"/>
      <c r="B412" s="120" t="s">
        <v>243</v>
      </c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6">
        <v>0</v>
      </c>
      <c r="O412" s="126">
        <f>P412-N412</f>
        <v>0</v>
      </c>
      <c r="P412" s="126">
        <f>P414</f>
        <v>0</v>
      </c>
      <c r="Q412" s="14"/>
    </row>
    <row r="413" spans="1:18" s="3" customFormat="1" ht="15.75" hidden="1" x14ac:dyDescent="0.25">
      <c r="A413" s="47"/>
      <c r="B413" s="47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51"/>
      <c r="O413" s="51">
        <f>P413-N413</f>
        <v>0</v>
      </c>
      <c r="P413" s="51"/>
      <c r="Q413" s="15"/>
    </row>
    <row r="414" spans="1:18" hidden="1" x14ac:dyDescent="0.2">
      <c r="A414" s="10">
        <v>42</v>
      </c>
      <c r="B414" s="10" t="s">
        <v>51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2">
        <v>0</v>
      </c>
      <c r="O414" s="12">
        <f>P414-N414</f>
        <v>0</v>
      </c>
      <c r="P414" s="12">
        <f>P415</f>
        <v>0</v>
      </c>
      <c r="Q414" s="15"/>
      <c r="R414"/>
    </row>
    <row r="415" spans="1:18" s="20" customFormat="1" ht="14.25" hidden="1" x14ac:dyDescent="0.2">
      <c r="A415" s="10">
        <v>421</v>
      </c>
      <c r="B415" s="10" t="s">
        <v>36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2">
        <v>0</v>
      </c>
      <c r="O415" s="12">
        <f>P415-N415</f>
        <v>0</v>
      </c>
      <c r="P415" s="12">
        <v>0</v>
      </c>
      <c r="Q415" s="12"/>
    </row>
    <row r="416" spans="1:18" s="16" customFormat="1" hidden="1" x14ac:dyDescent="0.2">
      <c r="A416" s="47">
        <v>4214</v>
      </c>
      <c r="B416" s="47" t="s">
        <v>244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51">
        <v>180000</v>
      </c>
      <c r="O416" s="51">
        <f>P416-N416</f>
        <v>-10000</v>
      </c>
      <c r="P416" s="51">
        <v>170000</v>
      </c>
      <c r="Q416" s="15"/>
    </row>
    <row r="417" spans="1:18" s="18" customFormat="1" ht="15" hidden="1" x14ac:dyDescent="0.25">
      <c r="A417" s="47"/>
      <c r="B417" s="47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51"/>
      <c r="O417" s="51"/>
      <c r="P417" s="51"/>
      <c r="Q417" s="15"/>
    </row>
    <row r="418" spans="1:18" s="2" customFormat="1" ht="16.5" hidden="1" customHeight="1" x14ac:dyDescent="0.2">
      <c r="A418" s="47"/>
      <c r="B418" s="47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51"/>
      <c r="O418" s="51"/>
      <c r="P418" s="51"/>
      <c r="Q418" s="12"/>
    </row>
    <row r="419" spans="1:18" s="2" customFormat="1" ht="16.5" customHeight="1" x14ac:dyDescent="0.25">
      <c r="A419" s="120" t="s">
        <v>492</v>
      </c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45"/>
      <c r="O419" s="145"/>
      <c r="P419" s="145"/>
      <c r="Q419" s="12"/>
    </row>
    <row r="420" spans="1:18" s="2" customFormat="1" ht="16.5" customHeight="1" x14ac:dyDescent="0.25">
      <c r="A420" s="120"/>
      <c r="B420" s="120" t="s">
        <v>458</v>
      </c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6">
        <v>40000</v>
      </c>
      <c r="O420" s="126">
        <f t="shared" ref="O420:O425" si="16">P420-N420</f>
        <v>0</v>
      </c>
      <c r="P420" s="126">
        <f>P423</f>
        <v>40000</v>
      </c>
      <c r="Q420" s="12"/>
    </row>
    <row r="421" spans="1:18" s="2" customFormat="1" ht="16.5" customHeight="1" x14ac:dyDescent="0.2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6"/>
      <c r="O421" s="126"/>
      <c r="P421" s="126"/>
      <c r="Q421" s="12"/>
    </row>
    <row r="422" spans="1:18" s="2" customFormat="1" ht="16.5" customHeight="1" x14ac:dyDescent="0.2">
      <c r="A422" s="47"/>
      <c r="B422" s="47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51"/>
      <c r="O422" s="51"/>
      <c r="P422" s="51"/>
      <c r="Q422" s="15"/>
    </row>
    <row r="423" spans="1:18" s="2" customFormat="1" ht="16.5" customHeight="1" x14ac:dyDescent="0.2">
      <c r="A423" s="10">
        <v>42</v>
      </c>
      <c r="B423" s="10" t="s">
        <v>51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2">
        <v>40000</v>
      </c>
      <c r="O423" s="12">
        <f t="shared" si="16"/>
        <v>0</v>
      </c>
      <c r="P423" s="12">
        <f>P424</f>
        <v>40000</v>
      </c>
      <c r="Q423" s="12"/>
    </row>
    <row r="424" spans="1:18" ht="16.5" customHeight="1" x14ac:dyDescent="0.2">
      <c r="A424" s="10">
        <v>421</v>
      </c>
      <c r="B424" s="10" t="s">
        <v>36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2">
        <v>40000</v>
      </c>
      <c r="O424" s="12">
        <f t="shared" si="16"/>
        <v>0</v>
      </c>
      <c r="P424" s="12">
        <v>40000</v>
      </c>
      <c r="Q424" s="12"/>
      <c r="R424"/>
    </row>
    <row r="425" spans="1:18" s="2" customFormat="1" ht="16.5" hidden="1" customHeight="1" x14ac:dyDescent="0.2">
      <c r="A425" s="47">
        <v>4214</v>
      </c>
      <c r="B425" s="47" t="s">
        <v>245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51">
        <v>0</v>
      </c>
      <c r="O425" s="51">
        <f t="shared" si="16"/>
        <v>520000</v>
      </c>
      <c r="P425" s="51">
        <v>520000</v>
      </c>
      <c r="Q425" s="12"/>
    </row>
    <row r="426" spans="1:18" s="2" customFormat="1" x14ac:dyDescent="0.2">
      <c r="A426" s="47"/>
      <c r="B426" s="47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51"/>
      <c r="O426" s="51"/>
      <c r="P426" s="51"/>
      <c r="Q426" s="15"/>
    </row>
    <row r="427" spans="1:18" s="2" customFormat="1" x14ac:dyDescent="0.2">
      <c r="A427" s="47"/>
      <c r="B427" s="47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51"/>
      <c r="O427" s="51"/>
      <c r="P427" s="51"/>
      <c r="Q427" s="12"/>
    </row>
    <row r="428" spans="1:18" s="2" customFormat="1" ht="15" x14ac:dyDescent="0.25">
      <c r="A428" s="113" t="s">
        <v>246</v>
      </c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27">
        <v>184000</v>
      </c>
      <c r="O428" s="127">
        <f>P428-N428</f>
        <v>0</v>
      </c>
      <c r="P428" s="127">
        <f>P433</f>
        <v>184000</v>
      </c>
      <c r="Q428" s="15"/>
    </row>
    <row r="429" spans="1:18" s="2" customFormat="1" ht="15" x14ac:dyDescent="0.25">
      <c r="A429" s="113"/>
      <c r="B429" s="113" t="s">
        <v>247</v>
      </c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46"/>
      <c r="O429" s="146"/>
      <c r="P429" s="146"/>
      <c r="Q429" s="12"/>
    </row>
    <row r="430" spans="1:18" s="2" customFormat="1" ht="15" x14ac:dyDescent="0.25">
      <c r="A430" s="115" t="s">
        <v>227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39"/>
      <c r="O430" s="139"/>
      <c r="P430" s="139"/>
      <c r="Q430" s="12"/>
    </row>
    <row r="431" spans="1:18" ht="15" x14ac:dyDescent="0.25">
      <c r="A431" s="140" t="s">
        <v>248</v>
      </c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2"/>
      <c r="O431" s="142"/>
      <c r="P431" s="142"/>
      <c r="Q431" s="12"/>
      <c r="R431"/>
    </row>
    <row r="432" spans="1:18" s="5" customFormat="1" ht="15" x14ac:dyDescent="0.25">
      <c r="A432" s="120" t="s">
        <v>481</v>
      </c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43"/>
      <c r="O432" s="143"/>
      <c r="P432" s="143"/>
      <c r="Q432" s="15"/>
    </row>
    <row r="433" spans="1:18" s="4" customFormat="1" ht="15" x14ac:dyDescent="0.25">
      <c r="A433" s="120"/>
      <c r="B433" s="120" t="s">
        <v>249</v>
      </c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6">
        <v>184000</v>
      </c>
      <c r="O433" s="126">
        <f>P433-N433</f>
        <v>0</v>
      </c>
      <c r="P433" s="126">
        <f>P435</f>
        <v>184000</v>
      </c>
      <c r="Q433" s="14"/>
    </row>
    <row r="434" spans="1:18" s="5" customFormat="1" ht="1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02"/>
      <c r="O434" s="102"/>
      <c r="P434" s="102"/>
      <c r="Q434" s="15"/>
    </row>
    <row r="435" spans="1:18" s="4" customFormat="1" ht="15" x14ac:dyDescent="0.25">
      <c r="A435" s="10">
        <v>42</v>
      </c>
      <c r="B435" s="10" t="s">
        <v>250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2">
        <v>184000</v>
      </c>
      <c r="O435" s="12">
        <f>P435-N435</f>
        <v>0</v>
      </c>
      <c r="P435" s="12">
        <f>P436</f>
        <v>184000</v>
      </c>
      <c r="Q435" s="15"/>
    </row>
    <row r="436" spans="1:18" x14ac:dyDescent="0.2">
      <c r="A436" s="10">
        <v>421</v>
      </c>
      <c r="B436" s="10" t="s">
        <v>36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2">
        <v>184000</v>
      </c>
      <c r="O436" s="12">
        <f>P436-N436</f>
        <v>0</v>
      </c>
      <c r="P436" s="12">
        <v>184000</v>
      </c>
      <c r="Q436" s="12"/>
      <c r="R436"/>
    </row>
    <row r="437" spans="1:18" hidden="1" x14ac:dyDescent="0.2">
      <c r="A437" s="9">
        <v>4214</v>
      </c>
      <c r="B437" s="9" t="s">
        <v>251</v>
      </c>
      <c r="F437" s="11"/>
      <c r="G437" s="11"/>
      <c r="H437" s="11"/>
      <c r="I437" s="11"/>
      <c r="J437" s="11"/>
      <c r="K437" s="11"/>
      <c r="L437" s="11"/>
      <c r="M437" s="11"/>
      <c r="N437" s="51">
        <v>25000</v>
      </c>
      <c r="O437" s="51">
        <f>P437-N437</f>
        <v>0</v>
      </c>
      <c r="P437" s="51">
        <v>25000</v>
      </c>
      <c r="Q437" s="34"/>
      <c r="R437"/>
    </row>
    <row r="438" spans="1:18" s="2" customFormat="1" hidden="1" x14ac:dyDescent="0.2">
      <c r="A438" s="9">
        <v>4214</v>
      </c>
      <c r="B438" s="11" t="s">
        <v>103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5">
        <v>63000</v>
      </c>
      <c r="O438" s="15">
        <f>P438-N438</f>
        <v>-58500</v>
      </c>
      <c r="P438" s="15">
        <v>4500</v>
      </c>
      <c r="Q438" s="12"/>
    </row>
    <row r="439" spans="1:18" s="16" customFormat="1" x14ac:dyDescent="0.2">
      <c r="A439" s="9"/>
      <c r="B439" s="1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5"/>
      <c r="O439" s="39"/>
      <c r="P439" s="15"/>
      <c r="Q439" s="15"/>
    </row>
    <row r="440" spans="1:18" s="7" customFormat="1" x14ac:dyDescent="0.2">
      <c r="A440" s="9"/>
      <c r="B440" s="1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5"/>
      <c r="O440" s="39"/>
      <c r="P440" s="15"/>
      <c r="Q440" s="15"/>
    </row>
    <row r="441" spans="1:18" ht="15" x14ac:dyDescent="0.25">
      <c r="A441" s="113" t="s">
        <v>252</v>
      </c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27">
        <v>12499000</v>
      </c>
      <c r="O441" s="127">
        <f>P441-N441</f>
        <v>2718437.5</v>
      </c>
      <c r="P441" s="127">
        <f>P444+P455+P468+P474+P463</f>
        <v>15217437.5</v>
      </c>
      <c r="Q441" s="14"/>
      <c r="R441"/>
    </row>
    <row r="442" spans="1:18" ht="15" x14ac:dyDescent="0.25">
      <c r="A442" s="115" t="s">
        <v>253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39"/>
      <c r="O442" s="139"/>
      <c r="P442" s="139"/>
      <c r="Q442" s="14"/>
      <c r="R442"/>
    </row>
    <row r="443" spans="1:18" s="5" customFormat="1" ht="15" x14ac:dyDescent="0.25">
      <c r="A443" s="140" t="s">
        <v>248</v>
      </c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2"/>
      <c r="O443" s="142"/>
      <c r="P443" s="142"/>
      <c r="Q443" s="15"/>
    </row>
    <row r="444" spans="1:18" s="4" customFormat="1" ht="15" x14ac:dyDescent="0.25">
      <c r="A444" s="120" t="s">
        <v>384</v>
      </c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6">
        <v>57000</v>
      </c>
      <c r="O444" s="126">
        <f>P444-N444</f>
        <v>-11500</v>
      </c>
      <c r="P444" s="126">
        <f>P446+P451</f>
        <v>45500</v>
      </c>
      <c r="Q444" s="12"/>
    </row>
    <row r="445" spans="1:18" s="4" customFormat="1" ht="15" x14ac:dyDescent="0.25">
      <c r="A445" s="9"/>
      <c r="B445" s="1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5"/>
      <c r="O445" s="15"/>
      <c r="P445" s="15"/>
      <c r="Q445" s="15"/>
    </row>
    <row r="446" spans="1:18" s="4" customFormat="1" ht="15" x14ac:dyDescent="0.25">
      <c r="A446" s="10">
        <v>32</v>
      </c>
      <c r="B446" s="10" t="s">
        <v>5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2">
        <v>45000</v>
      </c>
      <c r="O446" s="12">
        <f t="shared" ref="O446:O453" si="17">P446-N446</f>
        <v>-11500</v>
      </c>
      <c r="P446" s="12">
        <f>P447</f>
        <v>33500</v>
      </c>
      <c r="Q446" s="15"/>
    </row>
    <row r="447" spans="1:18" s="2" customFormat="1" x14ac:dyDescent="0.2">
      <c r="A447" s="10">
        <v>323</v>
      </c>
      <c r="B447" s="10" t="s">
        <v>30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2">
        <v>45000</v>
      </c>
      <c r="O447" s="12">
        <f t="shared" si="17"/>
        <v>-11500</v>
      </c>
      <c r="P447" s="12">
        <v>33500</v>
      </c>
      <c r="Q447" s="12"/>
    </row>
    <row r="448" spans="1:18" s="2" customFormat="1" hidden="1" x14ac:dyDescent="0.2">
      <c r="A448" s="9">
        <v>3233</v>
      </c>
      <c r="B448" s="11" t="s">
        <v>254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5">
        <v>5000</v>
      </c>
      <c r="O448" s="15">
        <f t="shared" si="17"/>
        <v>-3700</v>
      </c>
      <c r="P448" s="15">
        <v>1300</v>
      </c>
      <c r="Q448" s="12"/>
    </row>
    <row r="449" spans="1:18" s="2" customFormat="1" hidden="1" x14ac:dyDescent="0.2">
      <c r="A449" s="9">
        <v>3234</v>
      </c>
      <c r="B449" s="11" t="s">
        <v>255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5">
        <v>12000</v>
      </c>
      <c r="O449" s="15">
        <f t="shared" si="17"/>
        <v>0</v>
      </c>
      <c r="P449" s="15">
        <v>12000</v>
      </c>
      <c r="Q449" s="12"/>
    </row>
    <row r="450" spans="1:18" s="4" customFormat="1" ht="15" hidden="1" x14ac:dyDescent="0.25">
      <c r="A450" s="22">
        <v>3239</v>
      </c>
      <c r="B450" s="47" t="s">
        <v>256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5"/>
      <c r="O450" s="15">
        <f t="shared" si="17"/>
        <v>10000</v>
      </c>
      <c r="P450" s="15">
        <v>10000</v>
      </c>
      <c r="Q450" s="12"/>
    </row>
    <row r="451" spans="1:18" s="4" customFormat="1" ht="15" x14ac:dyDescent="0.25">
      <c r="A451" s="48">
        <v>36</v>
      </c>
      <c r="B451" s="48" t="s">
        <v>35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2">
        <f>N452</f>
        <v>12000</v>
      </c>
      <c r="O451" s="12">
        <f t="shared" si="17"/>
        <v>0</v>
      </c>
      <c r="P451" s="12">
        <f>P452</f>
        <v>12000</v>
      </c>
      <c r="Q451" s="12"/>
    </row>
    <row r="452" spans="1:18" s="4" customFormat="1" ht="15" x14ac:dyDescent="0.25">
      <c r="A452" s="48">
        <v>363</v>
      </c>
      <c r="B452" s="48" t="s">
        <v>35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2">
        <f>N453</f>
        <v>12000</v>
      </c>
      <c r="O452" s="12">
        <f t="shared" si="17"/>
        <v>0</v>
      </c>
      <c r="P452" s="12">
        <v>12000</v>
      </c>
      <c r="Q452" s="12"/>
    </row>
    <row r="453" spans="1:18" s="4" customFormat="1" ht="15" hidden="1" x14ac:dyDescent="0.25">
      <c r="A453" s="22">
        <v>3631</v>
      </c>
      <c r="B453" s="47" t="s">
        <v>257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5">
        <v>12000</v>
      </c>
      <c r="O453" s="15">
        <f t="shared" si="17"/>
        <v>0</v>
      </c>
      <c r="P453" s="15">
        <v>12000</v>
      </c>
      <c r="Q453" s="12"/>
    </row>
    <row r="454" spans="1:18" s="4" customFormat="1" ht="15" x14ac:dyDescent="0.25">
      <c r="A454" s="22"/>
      <c r="B454" s="47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5"/>
      <c r="O454" s="15"/>
      <c r="P454" s="15"/>
      <c r="Q454" s="12"/>
    </row>
    <row r="455" spans="1:18" s="4" customFormat="1" ht="15" x14ac:dyDescent="0.25">
      <c r="A455" s="120" t="s">
        <v>385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6">
        <v>12300000</v>
      </c>
      <c r="O455" s="126">
        <f t="shared" ref="O455:O461" si="18">P455-N455</f>
        <v>2749937.5</v>
      </c>
      <c r="P455" s="126">
        <f>P456+P460</f>
        <v>15049937.5</v>
      </c>
      <c r="Q455" s="12"/>
    </row>
    <row r="456" spans="1:18" s="4" customFormat="1" ht="15" x14ac:dyDescent="0.25">
      <c r="A456" s="48">
        <v>32</v>
      </c>
      <c r="B456" s="48" t="s">
        <v>5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2">
        <v>0</v>
      </c>
      <c r="O456" s="12">
        <f t="shared" si="18"/>
        <v>1162437.5</v>
      </c>
      <c r="P456" s="12">
        <f>P457</f>
        <v>1162437.5</v>
      </c>
      <c r="Q456" s="12"/>
    </row>
    <row r="457" spans="1:18" x14ac:dyDescent="0.2">
      <c r="A457" s="48">
        <v>323</v>
      </c>
      <c r="B457" s="48" t="s">
        <v>30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2">
        <v>0</v>
      </c>
      <c r="O457" s="12">
        <f t="shared" si="18"/>
        <v>1162437.5</v>
      </c>
      <c r="P457" s="12">
        <v>1162437.5</v>
      </c>
      <c r="Q457" s="15"/>
      <c r="R457"/>
    </row>
    <row r="458" spans="1:18" hidden="1" x14ac:dyDescent="0.2">
      <c r="A458" s="47">
        <v>4212</v>
      </c>
      <c r="B458" s="47" t="s">
        <v>106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5">
        <v>7500000</v>
      </c>
      <c r="O458" s="12">
        <f t="shared" si="18"/>
        <v>0</v>
      </c>
      <c r="P458" s="15">
        <v>7500000</v>
      </c>
      <c r="Q458" s="15"/>
      <c r="R458"/>
    </row>
    <row r="459" spans="1:18" x14ac:dyDescent="0.2">
      <c r="A459" s="47"/>
      <c r="B459" s="47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5"/>
      <c r="O459" s="12">
        <f t="shared" si="18"/>
        <v>0</v>
      </c>
      <c r="P459" s="15"/>
      <c r="Q459" s="15"/>
      <c r="R459"/>
    </row>
    <row r="460" spans="1:18" s="2" customFormat="1" x14ac:dyDescent="0.2">
      <c r="A460" s="48">
        <v>42</v>
      </c>
      <c r="B460" s="48" t="s">
        <v>51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2">
        <v>12300000</v>
      </c>
      <c r="O460" s="12">
        <f t="shared" si="18"/>
        <v>1587500</v>
      </c>
      <c r="P460" s="12">
        <f>P461</f>
        <v>13887500</v>
      </c>
      <c r="Q460" s="12"/>
    </row>
    <row r="461" spans="1:18" s="2" customFormat="1" x14ac:dyDescent="0.2">
      <c r="A461" s="48">
        <v>421</v>
      </c>
      <c r="B461" s="48" t="s">
        <v>36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2">
        <v>12300000</v>
      </c>
      <c r="O461" s="12">
        <f t="shared" si="18"/>
        <v>1587500</v>
      </c>
      <c r="P461" s="12">
        <v>13887500</v>
      </c>
      <c r="Q461" s="12"/>
    </row>
    <row r="462" spans="1:18" s="2" customFormat="1" x14ac:dyDescent="0.2">
      <c r="A462" s="48"/>
      <c r="B462" s="48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2"/>
      <c r="O462" s="12"/>
      <c r="P462" s="12"/>
      <c r="Q462" s="12"/>
    </row>
    <row r="463" spans="1:18" s="2" customFormat="1" ht="15" x14ac:dyDescent="0.25">
      <c r="A463" s="120" t="s">
        <v>462</v>
      </c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6">
        <v>120000</v>
      </c>
      <c r="O463" s="126">
        <f>O465</f>
        <v>-20000</v>
      </c>
      <c r="P463" s="126">
        <f>P465</f>
        <v>100000</v>
      </c>
      <c r="Q463" s="12"/>
    </row>
    <row r="464" spans="1:18" s="2" customFormat="1" x14ac:dyDescent="0.2">
      <c r="A464" s="48"/>
      <c r="B464" s="48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2"/>
      <c r="O464" s="12"/>
      <c r="P464" s="12"/>
      <c r="Q464" s="12"/>
    </row>
    <row r="465" spans="1:40" s="2" customFormat="1" x14ac:dyDescent="0.2">
      <c r="A465" s="48">
        <v>42</v>
      </c>
      <c r="B465" s="48" t="s">
        <v>463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2">
        <v>120000</v>
      </c>
      <c r="O465" s="12">
        <f>P465-N465</f>
        <v>-20000</v>
      </c>
      <c r="P465" s="12">
        <f>P466</f>
        <v>100000</v>
      </c>
      <c r="Q465" s="12"/>
    </row>
    <row r="466" spans="1:40" s="2" customFormat="1" x14ac:dyDescent="0.2">
      <c r="A466" s="48">
        <v>421</v>
      </c>
      <c r="B466" s="48" t="s">
        <v>36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2">
        <v>120000</v>
      </c>
      <c r="O466" s="12">
        <f>P466-N466</f>
        <v>-20000</v>
      </c>
      <c r="P466" s="12">
        <v>100000</v>
      </c>
      <c r="Q466" s="12"/>
    </row>
    <row r="467" spans="1:40" x14ac:dyDescent="0.2">
      <c r="A467" s="47"/>
      <c r="B467" s="47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5"/>
      <c r="O467" s="15"/>
      <c r="P467" s="15"/>
      <c r="Q467" s="15"/>
      <c r="R467"/>
    </row>
    <row r="468" spans="1:40" s="4" customFormat="1" ht="15" x14ac:dyDescent="0.25">
      <c r="A468" s="120" t="s">
        <v>464</v>
      </c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6">
        <v>22000</v>
      </c>
      <c r="O468" s="126">
        <f>P468-N468</f>
        <v>0</v>
      </c>
      <c r="P468" s="126">
        <f>P469</f>
        <v>22000</v>
      </c>
      <c r="Q468" s="15"/>
    </row>
    <row r="469" spans="1:40" x14ac:dyDescent="0.2">
      <c r="A469" s="48">
        <v>422</v>
      </c>
      <c r="B469" s="48" t="s">
        <v>52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2">
        <v>22000</v>
      </c>
      <c r="O469" s="12">
        <f>P469-N469</f>
        <v>0</v>
      </c>
      <c r="P469" s="12">
        <v>22000</v>
      </c>
      <c r="Q469" s="12"/>
      <c r="R469"/>
    </row>
    <row r="470" spans="1:40" s="4" customFormat="1" ht="15" hidden="1" x14ac:dyDescent="0.25">
      <c r="A470" s="22">
        <v>4223</v>
      </c>
      <c r="B470" s="47" t="s">
        <v>258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5">
        <v>25000</v>
      </c>
      <c r="O470" s="15">
        <f>P470-N470</f>
        <v>0</v>
      </c>
      <c r="P470" s="15">
        <v>25000</v>
      </c>
      <c r="Q470" s="12"/>
    </row>
    <row r="471" spans="1:40" hidden="1" x14ac:dyDescent="0.2">
      <c r="A471" s="22">
        <v>4223</v>
      </c>
      <c r="B471" s="47" t="s">
        <v>259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5">
        <v>22000</v>
      </c>
      <c r="O471" s="15">
        <f>P471-N471</f>
        <v>0</v>
      </c>
      <c r="P471" s="15">
        <v>22000</v>
      </c>
      <c r="Q471" s="12"/>
      <c r="R471"/>
    </row>
    <row r="472" spans="1:40" hidden="1" x14ac:dyDescent="0.2">
      <c r="A472" s="22">
        <v>4223</v>
      </c>
      <c r="B472" s="47" t="s">
        <v>260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5">
        <v>80000</v>
      </c>
      <c r="O472" s="15">
        <f>P472-N472</f>
        <v>20000</v>
      </c>
      <c r="P472" s="15">
        <v>100000</v>
      </c>
      <c r="Q472" s="15"/>
      <c r="R472"/>
    </row>
    <row r="473" spans="1:40" s="4" customFormat="1" ht="15" x14ac:dyDescent="0.25">
      <c r="A473" s="22"/>
      <c r="B473" s="47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5"/>
      <c r="O473" s="15"/>
      <c r="P473" s="15"/>
      <c r="Q473" s="14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5" hidden="1" x14ac:dyDescent="0.25">
      <c r="A474" s="120" t="s">
        <v>465</v>
      </c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6">
        <v>0</v>
      </c>
      <c r="O474" s="126">
        <v>0</v>
      </c>
      <c r="P474" s="126">
        <f>P477+P478</f>
        <v>0</v>
      </c>
      <c r="Q474" s="15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ht="15" hidden="1" x14ac:dyDescent="0.2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6"/>
      <c r="O475" s="126"/>
      <c r="P475" s="126"/>
      <c r="Q475" s="15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hidden="1" x14ac:dyDescent="0.2">
      <c r="A476" s="48"/>
      <c r="B476" s="48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2"/>
      <c r="O476" s="12"/>
      <c r="P476" s="12"/>
      <c r="Q476" s="15"/>
      <c r="R476"/>
    </row>
    <row r="477" spans="1:40" s="2" customFormat="1" hidden="1" x14ac:dyDescent="0.2">
      <c r="A477" s="48"/>
      <c r="B477" s="48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2"/>
      <c r="O477" s="12"/>
      <c r="P477" s="12"/>
      <c r="Q477" s="12"/>
    </row>
    <row r="478" spans="1:40" s="2" customFormat="1" hidden="1" x14ac:dyDescent="0.2">
      <c r="A478" s="48">
        <v>42</v>
      </c>
      <c r="B478" s="48" t="s">
        <v>51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2">
        <v>0</v>
      </c>
      <c r="O478" s="12">
        <v>0</v>
      </c>
      <c r="P478" s="12">
        <v>0</v>
      </c>
      <c r="Q478" s="12"/>
    </row>
    <row r="479" spans="1:40" s="2" customFormat="1" hidden="1" x14ac:dyDescent="0.2">
      <c r="A479" s="48">
        <v>425</v>
      </c>
      <c r="B479" s="48" t="s">
        <v>261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2">
        <v>0</v>
      </c>
      <c r="O479" s="12">
        <v>0</v>
      </c>
      <c r="P479" s="12">
        <v>0</v>
      </c>
      <c r="Q479" s="12"/>
    </row>
    <row r="480" spans="1:40" s="2" customFormat="1" x14ac:dyDescent="0.2">
      <c r="A480" s="22"/>
      <c r="B480" s="47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5"/>
      <c r="O480" s="15"/>
      <c r="P480" s="15"/>
      <c r="Q480" s="12"/>
    </row>
    <row r="481" spans="1:40" ht="15" x14ac:dyDescent="0.25">
      <c r="A481" s="113" t="s">
        <v>262</v>
      </c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27">
        <v>86000</v>
      </c>
      <c r="O481" s="127">
        <f>O484</f>
        <v>-25000</v>
      </c>
      <c r="P481" s="127">
        <f>P484</f>
        <v>61000</v>
      </c>
      <c r="Q481" s="15"/>
      <c r="R481"/>
    </row>
    <row r="482" spans="1:40" s="4" customFormat="1" ht="15" x14ac:dyDescent="0.25">
      <c r="A482" s="115" t="s">
        <v>253</v>
      </c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47"/>
      <c r="O482" s="147"/>
      <c r="P482" s="147"/>
      <c r="Q482" s="12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</row>
    <row r="483" spans="1:40" s="4" customFormat="1" ht="15" x14ac:dyDescent="0.25">
      <c r="A483" s="140" t="s">
        <v>125</v>
      </c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8"/>
      <c r="O483" s="148"/>
      <c r="P483" s="148"/>
      <c r="Q483" s="1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</row>
    <row r="484" spans="1:40" s="4" customFormat="1" ht="15" x14ac:dyDescent="0.25">
      <c r="A484" s="120" t="s">
        <v>386</v>
      </c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6">
        <v>86000</v>
      </c>
      <c r="O484" s="126">
        <f>O486</f>
        <v>-25000</v>
      </c>
      <c r="P484" s="126">
        <f>P486</f>
        <v>61000</v>
      </c>
      <c r="Q484" s="1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</row>
    <row r="485" spans="1:40" s="5" customFormat="1" ht="1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5"/>
      <c r="O485" s="15"/>
      <c r="P485" s="15"/>
      <c r="Q485" s="15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</row>
    <row r="486" spans="1:40" s="4" customFormat="1" ht="15" x14ac:dyDescent="0.25">
      <c r="A486" s="10">
        <v>32</v>
      </c>
      <c r="B486" s="10" t="s">
        <v>5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2">
        <v>86000</v>
      </c>
      <c r="O486" s="12">
        <f>O487</f>
        <v>-25000</v>
      </c>
      <c r="P486" s="12">
        <f>P487</f>
        <v>61000</v>
      </c>
      <c r="Q486" s="1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</row>
    <row r="487" spans="1:40" ht="15" x14ac:dyDescent="0.25">
      <c r="A487" s="10">
        <v>323</v>
      </c>
      <c r="B487" s="10" t="s">
        <v>30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2">
        <v>86000</v>
      </c>
      <c r="O487" s="52">
        <f t="shared" ref="O487:O493" si="19">P487-N487</f>
        <v>-25000</v>
      </c>
      <c r="P487" s="12">
        <v>61000</v>
      </c>
      <c r="Q487" s="12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s="2" customFormat="1" hidden="1" x14ac:dyDescent="0.2">
      <c r="A488" s="9">
        <v>3234</v>
      </c>
      <c r="B488" s="9" t="s">
        <v>263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5">
        <v>60000</v>
      </c>
      <c r="O488" s="52">
        <f t="shared" si="19"/>
        <v>0</v>
      </c>
      <c r="P488" s="15">
        <v>60000</v>
      </c>
      <c r="Q488" s="12"/>
    </row>
    <row r="489" spans="1:40" hidden="1" x14ac:dyDescent="0.2">
      <c r="A489" s="11">
        <v>3234</v>
      </c>
      <c r="B489" s="11" t="s">
        <v>264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5">
        <v>3000</v>
      </c>
      <c r="O489" s="52">
        <f t="shared" si="19"/>
        <v>0</v>
      </c>
      <c r="P489" s="15">
        <v>3000</v>
      </c>
      <c r="Q489" s="1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idden="1" x14ac:dyDescent="0.2">
      <c r="A490" s="9">
        <v>3236</v>
      </c>
      <c r="B490" s="11" t="s">
        <v>265</v>
      </c>
      <c r="N490" s="15">
        <v>2000</v>
      </c>
      <c r="O490" s="52">
        <f t="shared" si="19"/>
        <v>0</v>
      </c>
      <c r="P490" s="15">
        <v>2000</v>
      </c>
      <c r="Q490" s="15"/>
      <c r="R490"/>
    </row>
    <row r="491" spans="1:40" hidden="1" x14ac:dyDescent="0.2">
      <c r="A491" s="22">
        <v>3236</v>
      </c>
      <c r="B491" s="11" t="s">
        <v>266</v>
      </c>
      <c r="N491" s="15">
        <v>20000</v>
      </c>
      <c r="O491" s="52">
        <f t="shared" si="19"/>
        <v>0</v>
      </c>
      <c r="P491" s="15">
        <v>20000</v>
      </c>
      <c r="Q491" s="12"/>
      <c r="R491"/>
    </row>
    <row r="492" spans="1:40" x14ac:dyDescent="0.2">
      <c r="A492" s="22"/>
      <c r="B492" s="47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5"/>
      <c r="O492" s="52"/>
      <c r="P492" s="15"/>
      <c r="Q492" s="12"/>
      <c r="R492"/>
    </row>
    <row r="493" spans="1:40" ht="15" x14ac:dyDescent="0.25">
      <c r="A493" s="113" t="s">
        <v>267</v>
      </c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27">
        <v>1745000</v>
      </c>
      <c r="O493" s="127">
        <f t="shared" si="19"/>
        <v>-242000</v>
      </c>
      <c r="P493" s="127">
        <f>P496+P511</f>
        <v>1503000</v>
      </c>
      <c r="Q493" s="15"/>
      <c r="R493"/>
    </row>
    <row r="494" spans="1:40" ht="15" x14ac:dyDescent="0.25">
      <c r="A494" s="115" t="s">
        <v>227</v>
      </c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39"/>
      <c r="O494" s="139"/>
      <c r="P494" s="139"/>
      <c r="Q494" s="15"/>
      <c r="R494"/>
    </row>
    <row r="495" spans="1:40" ht="15" x14ac:dyDescent="0.25">
      <c r="A495" s="140" t="s">
        <v>448</v>
      </c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2"/>
      <c r="O495" s="142"/>
      <c r="P495" s="142"/>
      <c r="Q495" s="15"/>
      <c r="R495"/>
    </row>
    <row r="496" spans="1:40" s="5" customFormat="1" ht="15" x14ac:dyDescent="0.25">
      <c r="A496" s="120" t="s">
        <v>437</v>
      </c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6">
        <v>20000</v>
      </c>
      <c r="O496" s="126">
        <f>P496-N496</f>
        <v>-2000</v>
      </c>
      <c r="P496" s="126">
        <f>P499</f>
        <v>18000</v>
      </c>
      <c r="Q496" s="15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s="4" customFormat="1" ht="15" x14ac:dyDescent="0.2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43"/>
      <c r="O497" s="143"/>
      <c r="P497" s="143"/>
      <c r="Q497" s="12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</row>
    <row r="498" spans="1:40" s="5" customFormat="1" ht="15" x14ac:dyDescent="0.25">
      <c r="A498" s="22"/>
      <c r="B498" s="47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5"/>
      <c r="O498" s="15"/>
      <c r="P498" s="15"/>
      <c r="Q498" s="15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</row>
    <row r="499" spans="1:40" s="4" customFormat="1" ht="15" x14ac:dyDescent="0.25">
      <c r="A499" s="48">
        <v>32</v>
      </c>
      <c r="B499" s="48" t="s">
        <v>5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2">
        <v>20000</v>
      </c>
      <c r="O499" s="12">
        <f>P499-N499</f>
        <v>-2000</v>
      </c>
      <c r="P499" s="12">
        <f>P500</f>
        <v>18000</v>
      </c>
      <c r="Q499" s="12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</row>
    <row r="500" spans="1:40" ht="15" x14ac:dyDescent="0.25">
      <c r="A500" s="48">
        <v>323</v>
      </c>
      <c r="B500" s="48" t="s">
        <v>30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2">
        <v>20000</v>
      </c>
      <c r="O500" s="12">
        <f>P500-N500</f>
        <v>-2000</v>
      </c>
      <c r="P500" s="12">
        <v>18000</v>
      </c>
      <c r="Q500" s="12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hidden="1" x14ac:dyDescent="0.2">
      <c r="A501" s="22">
        <v>3232</v>
      </c>
      <c r="B501" s="47" t="s">
        <v>268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5">
        <v>15000</v>
      </c>
      <c r="O501" s="15">
        <f>P501-N501</f>
        <v>0</v>
      </c>
      <c r="P501" s="15">
        <v>15000</v>
      </c>
      <c r="Q501" s="15"/>
      <c r="R501"/>
    </row>
    <row r="502" spans="1:40" hidden="1" x14ac:dyDescent="0.2">
      <c r="A502" s="22">
        <v>3237</v>
      </c>
      <c r="B502" s="47" t="s">
        <v>269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5">
        <v>10000</v>
      </c>
      <c r="O502" s="15">
        <f>P502-N502</f>
        <v>0</v>
      </c>
      <c r="P502" s="15">
        <v>10000</v>
      </c>
      <c r="Q502" s="1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x14ac:dyDescent="0.2">
      <c r="A503" s="22"/>
      <c r="B503" s="47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5"/>
      <c r="O503" s="15"/>
      <c r="P503" s="15"/>
      <c r="Q503" s="1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idden="1" x14ac:dyDescent="0.2">
      <c r="A504" s="22"/>
      <c r="B504" s="47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5"/>
      <c r="O504" s="15"/>
      <c r="P504" s="15"/>
      <c r="Q504" s="1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5" hidden="1" x14ac:dyDescent="0.25">
      <c r="A505" s="113" t="s">
        <v>436</v>
      </c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27" t="e">
        <f>#REF!+N511</f>
        <v>#REF!</v>
      </c>
      <c r="O505" s="127" t="e">
        <f>#REF!+O511</f>
        <v>#REF!</v>
      </c>
      <c r="P505" s="127" t="e">
        <f>#REF!+P511</f>
        <v>#REF!</v>
      </c>
      <c r="Q505" s="1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5" hidden="1" x14ac:dyDescent="0.25">
      <c r="A506" s="115" t="s">
        <v>227</v>
      </c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39"/>
      <c r="O506" s="139"/>
      <c r="P506" s="139"/>
      <c r="Q506" s="1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5" hidden="1" x14ac:dyDescent="0.25">
      <c r="A507" s="140" t="s">
        <v>248</v>
      </c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2"/>
      <c r="O507" s="142"/>
      <c r="P507" s="142"/>
      <c r="Q507" s="1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5" hidden="1" x14ac:dyDescent="0.2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2"/>
      <c r="O508" s="142"/>
      <c r="P508" s="142"/>
      <c r="Q508" s="1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2"/>
      <c r="O509" s="12"/>
      <c r="P509" s="12"/>
      <c r="Q509" s="1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s="19" customFormat="1" ht="15.75" x14ac:dyDescent="0.25">
      <c r="A510" s="120" t="s">
        <v>387</v>
      </c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50"/>
      <c r="O510" s="150"/>
      <c r="P510" s="150"/>
      <c r="Q510" s="12"/>
    </row>
    <row r="511" spans="1:40" ht="15" x14ac:dyDescent="0.25">
      <c r="A511" s="120"/>
      <c r="B511" s="120" t="s">
        <v>270</v>
      </c>
      <c r="C511" s="120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22">
        <v>1725000</v>
      </c>
      <c r="O511" s="122">
        <f t="shared" ref="O511:O516" si="20">P511-N511</f>
        <v>-240000</v>
      </c>
      <c r="P511" s="122">
        <f>P512</f>
        <v>1485000</v>
      </c>
      <c r="Q511" s="12"/>
      <c r="R511"/>
    </row>
    <row r="512" spans="1:40" x14ac:dyDescent="0.2">
      <c r="A512" s="48">
        <v>45</v>
      </c>
      <c r="B512" s="48" t="s">
        <v>271</v>
      </c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2">
        <v>1725000</v>
      </c>
      <c r="O512" s="12">
        <f t="shared" si="20"/>
        <v>-240000</v>
      </c>
      <c r="P512" s="12">
        <f>P513</f>
        <v>1485000</v>
      </c>
      <c r="Q512" s="15"/>
      <c r="R512"/>
    </row>
    <row r="513" spans="1:18" x14ac:dyDescent="0.2">
      <c r="A513" s="48">
        <v>451</v>
      </c>
      <c r="B513" s="48" t="s">
        <v>272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2">
        <v>1725000</v>
      </c>
      <c r="O513" s="12">
        <f t="shared" si="20"/>
        <v>-240000</v>
      </c>
      <c r="P513" s="12">
        <v>1485000</v>
      </c>
      <c r="Q513" s="12"/>
      <c r="R513"/>
    </row>
    <row r="514" spans="1:18" hidden="1" x14ac:dyDescent="0.2">
      <c r="A514" s="22">
        <v>4511</v>
      </c>
      <c r="B514" s="47" t="s">
        <v>273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5">
        <v>1500000</v>
      </c>
      <c r="O514" s="15">
        <f t="shared" si="20"/>
        <v>0</v>
      </c>
      <c r="P514" s="15">
        <v>1500000</v>
      </c>
      <c r="Q514" s="12"/>
      <c r="R514"/>
    </row>
    <row r="515" spans="1:18" hidden="1" x14ac:dyDescent="0.2">
      <c r="A515" s="47">
        <v>4511</v>
      </c>
      <c r="B515" s="47" t="s">
        <v>44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5">
        <v>7300000</v>
      </c>
      <c r="O515" s="15">
        <f t="shared" si="20"/>
        <v>-6940000</v>
      </c>
      <c r="P515" s="15">
        <v>360000</v>
      </c>
      <c r="Q515" s="12"/>
      <c r="R515"/>
    </row>
    <row r="516" spans="1:18" hidden="1" x14ac:dyDescent="0.2">
      <c r="A516" s="47">
        <v>4511</v>
      </c>
      <c r="B516" s="47" t="s">
        <v>274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5">
        <v>200000</v>
      </c>
      <c r="O516" s="15">
        <f t="shared" si="20"/>
        <v>-200000</v>
      </c>
      <c r="P516" s="15">
        <v>0</v>
      </c>
      <c r="Q516" s="12"/>
      <c r="R516"/>
    </row>
    <row r="517" spans="1:18" x14ac:dyDescent="0.2">
      <c r="A517" s="47"/>
      <c r="B517" s="47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5"/>
      <c r="O517" s="15"/>
      <c r="P517" s="15"/>
      <c r="Q517" s="12"/>
      <c r="R517"/>
    </row>
    <row r="518" spans="1:18" x14ac:dyDescent="0.2">
      <c r="A518" s="47"/>
      <c r="B518" s="47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5"/>
      <c r="O518" s="15"/>
      <c r="P518" s="15"/>
      <c r="Q518" s="12"/>
      <c r="R518"/>
    </row>
    <row r="519" spans="1:18" ht="15" x14ac:dyDescent="0.25">
      <c r="A519" s="113" t="s">
        <v>466</v>
      </c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27">
        <v>0</v>
      </c>
      <c r="O519" s="127">
        <f>P519-N519</f>
        <v>350000</v>
      </c>
      <c r="P519" s="127">
        <f>P522+P537</f>
        <v>350000</v>
      </c>
      <c r="Q519" s="12"/>
      <c r="R519"/>
    </row>
    <row r="520" spans="1:18" ht="15" x14ac:dyDescent="0.25">
      <c r="A520" s="115" t="s">
        <v>467</v>
      </c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39"/>
      <c r="O520" s="139"/>
      <c r="P520" s="139"/>
      <c r="Q520" s="12"/>
      <c r="R520"/>
    </row>
    <row r="521" spans="1:18" ht="15" x14ac:dyDescent="0.25">
      <c r="A521" s="140" t="s">
        <v>448</v>
      </c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2"/>
      <c r="O521" s="142"/>
      <c r="P521" s="142"/>
      <c r="Q521" s="12"/>
      <c r="R521"/>
    </row>
    <row r="522" spans="1:18" ht="15" x14ac:dyDescent="0.25">
      <c r="A522" s="120" t="s">
        <v>468</v>
      </c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6">
        <v>0</v>
      </c>
      <c r="O522" s="126">
        <f>P522-N522</f>
        <v>350000</v>
      </c>
      <c r="P522" s="126">
        <f>P525</f>
        <v>350000</v>
      </c>
      <c r="Q522" s="12"/>
      <c r="R522"/>
    </row>
    <row r="523" spans="1:18" ht="15" x14ac:dyDescent="0.2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43"/>
      <c r="O523" s="143"/>
      <c r="P523" s="143"/>
      <c r="Q523" s="12"/>
      <c r="R523"/>
    </row>
    <row r="524" spans="1:18" x14ac:dyDescent="0.2">
      <c r="A524" s="22"/>
      <c r="B524" s="47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5"/>
      <c r="O524" s="15"/>
      <c r="P524" s="15"/>
      <c r="Q524" s="12"/>
      <c r="R524"/>
    </row>
    <row r="525" spans="1:18" x14ac:dyDescent="0.2">
      <c r="A525" s="48">
        <v>4</v>
      </c>
      <c r="B525" s="48" t="s">
        <v>5</v>
      </c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2">
        <v>0</v>
      </c>
      <c r="O525" s="12">
        <f>P525-N525</f>
        <v>350000</v>
      </c>
      <c r="P525" s="12">
        <f>P526</f>
        <v>350000</v>
      </c>
      <c r="Q525" s="12"/>
      <c r="R525"/>
    </row>
    <row r="526" spans="1:18" x14ac:dyDescent="0.2">
      <c r="A526" s="48">
        <v>42</v>
      </c>
      <c r="B526" s="48" t="s">
        <v>30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2">
        <v>0</v>
      </c>
      <c r="O526" s="12">
        <f>P526-N526</f>
        <v>350000</v>
      </c>
      <c r="P526" s="12">
        <f>P527</f>
        <v>350000</v>
      </c>
      <c r="Q526" s="12"/>
      <c r="R526"/>
    </row>
    <row r="527" spans="1:18" s="2" customFormat="1" x14ac:dyDescent="0.2">
      <c r="A527" s="48">
        <v>421</v>
      </c>
      <c r="B527" s="48" t="s">
        <v>469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2">
        <v>0</v>
      </c>
      <c r="O527" s="12">
        <f>P527-N527</f>
        <v>350000</v>
      </c>
      <c r="P527" s="12">
        <v>350000</v>
      </c>
      <c r="Q527" s="12"/>
    </row>
    <row r="528" spans="1:18" hidden="1" x14ac:dyDescent="0.2">
      <c r="A528" s="22"/>
      <c r="B528" s="47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5"/>
      <c r="O528" s="15"/>
      <c r="P528" s="15"/>
      <c r="Q528" s="12"/>
      <c r="R528"/>
    </row>
    <row r="529" spans="1:40" hidden="1" x14ac:dyDescent="0.2">
      <c r="A529" s="22"/>
      <c r="B529" s="47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5"/>
      <c r="O529" s="15"/>
      <c r="P529" s="15"/>
      <c r="Q529" s="12"/>
      <c r="R529"/>
    </row>
    <row r="530" spans="1:40" hidden="1" x14ac:dyDescent="0.2">
      <c r="A530" s="47"/>
      <c r="B530" s="47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5"/>
      <c r="O530" s="15"/>
      <c r="P530" s="15"/>
      <c r="Q530" s="12"/>
      <c r="R530"/>
    </row>
    <row r="531" spans="1:40" hidden="1" x14ac:dyDescent="0.2">
      <c r="A531" s="47"/>
      <c r="B531" s="47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5"/>
      <c r="O531" s="15"/>
      <c r="P531" s="15"/>
      <c r="Q531" s="12"/>
      <c r="R531"/>
    </row>
    <row r="532" spans="1:40" hidden="1" x14ac:dyDescent="0.2">
      <c r="A532" s="47"/>
      <c r="B532" s="47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5"/>
      <c r="O532" s="15"/>
      <c r="P532" s="15"/>
      <c r="Q532" s="12"/>
      <c r="R532"/>
    </row>
    <row r="533" spans="1:40" x14ac:dyDescent="0.2">
      <c r="A533" s="47"/>
      <c r="B533" s="47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5"/>
      <c r="O533" s="15"/>
      <c r="P533" s="15"/>
      <c r="Q533" s="15"/>
      <c r="R533"/>
    </row>
    <row r="534" spans="1:40" x14ac:dyDescent="0.2">
      <c r="A534" s="47"/>
      <c r="B534" s="47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5"/>
      <c r="O534" s="15"/>
      <c r="P534" s="15"/>
      <c r="Q534" s="12"/>
      <c r="R534"/>
    </row>
    <row r="535" spans="1:40" ht="15" x14ac:dyDescent="0.25">
      <c r="A535" s="111" t="s">
        <v>275</v>
      </c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2">
        <v>1273000</v>
      </c>
      <c r="O535" s="112">
        <f>P535-N535</f>
        <v>-85000</v>
      </c>
      <c r="P535" s="112">
        <f>P536+P593+P604+P613</f>
        <v>1188000</v>
      </c>
      <c r="Q535" s="15"/>
      <c r="R535"/>
    </row>
    <row r="536" spans="1:40" ht="15" x14ac:dyDescent="0.25">
      <c r="A536" s="113" t="s">
        <v>276</v>
      </c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4">
        <v>1161000</v>
      </c>
      <c r="O536" s="114">
        <f>P536-N536</f>
        <v>-75000</v>
      </c>
      <c r="P536" s="114">
        <f>P539+P587</f>
        <v>1086000</v>
      </c>
      <c r="Q536" s="12"/>
      <c r="R536"/>
    </row>
    <row r="537" spans="1:40" ht="15" x14ac:dyDescent="0.25">
      <c r="A537" s="115" t="s">
        <v>277</v>
      </c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6"/>
      <c r="O537" s="116"/>
      <c r="P537" s="116"/>
      <c r="Q537" s="12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ht="15" x14ac:dyDescent="0.25">
      <c r="A538" s="140" t="s">
        <v>248</v>
      </c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2"/>
      <c r="O538" s="152"/>
      <c r="P538" s="152"/>
      <c r="Q538" s="12"/>
      <c r="R538"/>
    </row>
    <row r="539" spans="1:40" ht="15" x14ac:dyDescent="0.25">
      <c r="A539" s="120" t="s">
        <v>278</v>
      </c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2">
        <v>1011000</v>
      </c>
      <c r="O539" s="122">
        <f>P539-N539</f>
        <v>0</v>
      </c>
      <c r="P539" s="122">
        <f>P541+P550+P572+P577</f>
        <v>1011000</v>
      </c>
      <c r="Q539" s="15"/>
      <c r="R539"/>
    </row>
    <row r="540" spans="1:40" s="21" customFormat="1" ht="15" x14ac:dyDescent="0.25">
      <c r="A540" s="153" t="s">
        <v>279</v>
      </c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5"/>
      <c r="O540" s="155"/>
      <c r="P540" s="155"/>
      <c r="Q540" s="12"/>
    </row>
    <row r="541" spans="1:40" s="2" customFormat="1" x14ac:dyDescent="0.2">
      <c r="A541" s="10">
        <v>31</v>
      </c>
      <c r="B541" s="10" t="s">
        <v>4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2">
        <v>757500</v>
      </c>
      <c r="O541" s="12">
        <f t="shared" ref="O541:O575" si="21">P541-N541</f>
        <v>0</v>
      </c>
      <c r="P541" s="12">
        <f>P542+P544+P547</f>
        <v>757500</v>
      </c>
      <c r="Q541" s="15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s="2" customFormat="1" x14ac:dyDescent="0.2">
      <c r="A542" s="10">
        <v>311</v>
      </c>
      <c r="B542" s="10" t="s">
        <v>27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2">
        <v>626000</v>
      </c>
      <c r="O542" s="12">
        <f t="shared" si="21"/>
        <v>0</v>
      </c>
      <c r="P542" s="12">
        <v>626000</v>
      </c>
      <c r="Q542" s="12"/>
    </row>
    <row r="543" spans="1:40" s="2" customFormat="1" hidden="1" x14ac:dyDescent="0.2">
      <c r="A543" s="9">
        <v>3111</v>
      </c>
      <c r="B543" s="9" t="s">
        <v>280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8">
        <v>509000</v>
      </c>
      <c r="O543" s="8">
        <f t="shared" si="21"/>
        <v>3000</v>
      </c>
      <c r="P543" s="8">
        <v>512000</v>
      </c>
      <c r="Q543" s="12"/>
    </row>
    <row r="544" spans="1:40" s="2" customFormat="1" x14ac:dyDescent="0.2">
      <c r="A544" s="48">
        <v>312</v>
      </c>
      <c r="B544" s="48" t="s">
        <v>50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2">
        <v>22500</v>
      </c>
      <c r="O544" s="12">
        <f t="shared" si="21"/>
        <v>0</v>
      </c>
      <c r="P544" s="12">
        <v>22500</v>
      </c>
      <c r="Q544" s="12"/>
    </row>
    <row r="545" spans="1:40" hidden="1" x14ac:dyDescent="0.2">
      <c r="A545" s="22">
        <v>3121</v>
      </c>
      <c r="B545" s="47" t="s">
        <v>163</v>
      </c>
      <c r="N545" s="8">
        <v>0</v>
      </c>
      <c r="O545" s="39">
        <f t="shared" si="21"/>
        <v>21000</v>
      </c>
      <c r="P545" s="8">
        <v>21000</v>
      </c>
      <c r="Q545" s="15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idden="1" x14ac:dyDescent="0.2">
      <c r="A546" s="47">
        <v>3121</v>
      </c>
      <c r="B546" s="47" t="s">
        <v>281</v>
      </c>
      <c r="C546" s="11"/>
      <c r="O546" s="39">
        <f t="shared" si="21"/>
        <v>20000</v>
      </c>
      <c r="P546" s="8">
        <v>20000</v>
      </c>
      <c r="Q546" s="12"/>
      <c r="R546"/>
    </row>
    <row r="547" spans="1:40" x14ac:dyDescent="0.2">
      <c r="A547" s="10">
        <v>313</v>
      </c>
      <c r="B547" s="10" t="s">
        <v>28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2">
        <v>109000</v>
      </c>
      <c r="O547" s="12">
        <f t="shared" si="21"/>
        <v>0</v>
      </c>
      <c r="P547" s="12">
        <v>109000</v>
      </c>
      <c r="Q547" s="12"/>
      <c r="R547"/>
    </row>
    <row r="548" spans="1:40" s="4" customFormat="1" ht="15" hidden="1" x14ac:dyDescent="0.25">
      <c r="A548" s="9">
        <v>3132</v>
      </c>
      <c r="B548" s="9" t="s">
        <v>131</v>
      </c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8">
        <v>83000</v>
      </c>
      <c r="O548" s="8">
        <f t="shared" si="21"/>
        <v>-3000</v>
      </c>
      <c r="P548" s="8">
        <v>80000</v>
      </c>
      <c r="Q548" s="12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5" hidden="1" x14ac:dyDescent="0.25">
      <c r="A549" s="22">
        <v>3133</v>
      </c>
      <c r="B549" s="123" t="s">
        <v>132</v>
      </c>
      <c r="O549" s="8">
        <f t="shared" si="21"/>
        <v>700</v>
      </c>
      <c r="P549" s="8">
        <v>700</v>
      </c>
      <c r="Q549" s="12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</row>
    <row r="550" spans="1:40" x14ac:dyDescent="0.2">
      <c r="A550" s="10">
        <v>32</v>
      </c>
      <c r="B550" s="10" t="s">
        <v>5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34">
        <v>228500</v>
      </c>
      <c r="O550" s="34">
        <f t="shared" si="21"/>
        <v>0</v>
      </c>
      <c r="P550" s="34">
        <f>P551+P555+P561+P569</f>
        <v>228500</v>
      </c>
      <c r="Q550" s="15"/>
      <c r="R550"/>
    </row>
    <row r="551" spans="1:40" x14ac:dyDescent="0.2">
      <c r="A551" s="10">
        <v>321</v>
      </c>
      <c r="B551" s="10" t="s">
        <v>29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34">
        <v>59000</v>
      </c>
      <c r="O551" s="34">
        <f t="shared" si="21"/>
        <v>0</v>
      </c>
      <c r="P551" s="34">
        <v>59000</v>
      </c>
      <c r="Q551" s="12"/>
      <c r="R551"/>
    </row>
    <row r="552" spans="1:40" s="5" customFormat="1" ht="14.25" hidden="1" x14ac:dyDescent="0.2">
      <c r="A552" s="11">
        <v>3211</v>
      </c>
      <c r="B552" s="11" t="s">
        <v>133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8">
        <v>5000</v>
      </c>
      <c r="O552" s="39">
        <f t="shared" si="21"/>
        <v>0</v>
      </c>
      <c r="P552" s="8">
        <v>5000</v>
      </c>
      <c r="Q552" s="15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s="4" customFormat="1" ht="15" hidden="1" x14ac:dyDescent="0.25">
      <c r="A553" s="11">
        <v>3212</v>
      </c>
      <c r="B553" s="11" t="s">
        <v>216</v>
      </c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8">
        <v>30000</v>
      </c>
      <c r="O553" s="39">
        <f t="shared" si="21"/>
        <v>0</v>
      </c>
      <c r="P553" s="8">
        <v>30000</v>
      </c>
      <c r="Q553" s="8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</row>
    <row r="554" spans="1:40" s="5" customFormat="1" ht="15" hidden="1" x14ac:dyDescent="0.25">
      <c r="A554" s="9">
        <v>3213</v>
      </c>
      <c r="B554" s="9" t="s">
        <v>134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8">
        <v>4000</v>
      </c>
      <c r="O554" s="39">
        <f t="shared" si="21"/>
        <v>0</v>
      </c>
      <c r="P554" s="8">
        <v>4000</v>
      </c>
      <c r="Q554" s="8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</row>
    <row r="555" spans="1:40" s="4" customFormat="1" ht="15" x14ac:dyDescent="0.25">
      <c r="A555" s="10">
        <v>322</v>
      </c>
      <c r="B555" s="10" t="s">
        <v>33</v>
      </c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34">
        <v>121800</v>
      </c>
      <c r="O555" s="34">
        <f t="shared" si="21"/>
        <v>0</v>
      </c>
      <c r="P555" s="34">
        <v>121800</v>
      </c>
      <c r="Q555" s="1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</row>
    <row r="556" spans="1:40" ht="15" hidden="1" x14ac:dyDescent="0.25">
      <c r="A556" s="11">
        <v>3221</v>
      </c>
      <c r="B556" s="11" t="s">
        <v>282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8">
        <v>15000</v>
      </c>
      <c r="O556" s="8">
        <f t="shared" si="21"/>
        <v>0</v>
      </c>
      <c r="P556" s="8">
        <v>15000</v>
      </c>
      <c r="Q556" s="1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</row>
    <row r="557" spans="1:40" s="2" customFormat="1" hidden="1" x14ac:dyDescent="0.2">
      <c r="A557" s="47">
        <v>3222</v>
      </c>
      <c r="B557" s="47" t="s">
        <v>283</v>
      </c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8">
        <v>66000</v>
      </c>
      <c r="O557" s="8">
        <f t="shared" si="21"/>
        <v>0</v>
      </c>
      <c r="P557" s="8">
        <v>66000</v>
      </c>
      <c r="Q557" s="15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s="2" customFormat="1" hidden="1" x14ac:dyDescent="0.2">
      <c r="A558" s="47">
        <v>3223</v>
      </c>
      <c r="B558" s="47" t="s">
        <v>171</v>
      </c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8">
        <v>7000</v>
      </c>
      <c r="O558" s="8">
        <f t="shared" si="21"/>
        <v>0</v>
      </c>
      <c r="P558" s="8">
        <v>7000</v>
      </c>
      <c r="Q558" s="12"/>
    </row>
    <row r="559" spans="1:40" hidden="1" x14ac:dyDescent="0.2">
      <c r="A559" s="22">
        <v>3223</v>
      </c>
      <c r="B559" s="22" t="s">
        <v>172</v>
      </c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8">
        <v>35000</v>
      </c>
      <c r="O559" s="8">
        <f t="shared" si="21"/>
        <v>0</v>
      </c>
      <c r="P559" s="8">
        <v>35000</v>
      </c>
      <c r="Q559" s="12"/>
      <c r="R559"/>
    </row>
    <row r="560" spans="1:40" hidden="1" x14ac:dyDescent="0.2">
      <c r="A560" s="22">
        <v>3225</v>
      </c>
      <c r="B560" s="47" t="s">
        <v>173</v>
      </c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8">
        <v>9000</v>
      </c>
      <c r="O560" s="8">
        <f t="shared" si="21"/>
        <v>0</v>
      </c>
      <c r="P560" s="8">
        <v>9000</v>
      </c>
      <c r="Q560" s="12"/>
      <c r="R560"/>
    </row>
    <row r="561" spans="1:18" x14ac:dyDescent="0.2">
      <c r="A561" s="48">
        <v>323</v>
      </c>
      <c r="B561" s="48" t="s">
        <v>30</v>
      </c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12">
        <v>42700</v>
      </c>
      <c r="O561" s="12">
        <f t="shared" si="21"/>
        <v>0</v>
      </c>
      <c r="P561" s="12">
        <v>42700</v>
      </c>
      <c r="Q561" s="15"/>
      <c r="R561"/>
    </row>
    <row r="562" spans="1:18" hidden="1" x14ac:dyDescent="0.2">
      <c r="A562" s="22">
        <v>3231</v>
      </c>
      <c r="B562" s="47" t="s">
        <v>284</v>
      </c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8">
        <v>4500</v>
      </c>
      <c r="O562" s="8">
        <f t="shared" si="21"/>
        <v>0</v>
      </c>
      <c r="P562" s="8">
        <v>4500</v>
      </c>
      <c r="Q562" s="12"/>
      <c r="R562"/>
    </row>
    <row r="563" spans="1:18" hidden="1" x14ac:dyDescent="0.2">
      <c r="A563" s="22">
        <v>3232</v>
      </c>
      <c r="B563" s="22" t="s">
        <v>153</v>
      </c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8">
        <v>9000</v>
      </c>
      <c r="O563" s="8">
        <f t="shared" si="21"/>
        <v>0</v>
      </c>
      <c r="P563" s="8">
        <v>9000</v>
      </c>
      <c r="Q563" s="15"/>
      <c r="R563"/>
    </row>
    <row r="564" spans="1:18" hidden="1" x14ac:dyDescent="0.2">
      <c r="A564" s="22">
        <v>3233</v>
      </c>
      <c r="B564" s="47" t="s">
        <v>285</v>
      </c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8">
        <v>2000</v>
      </c>
      <c r="O564" s="8">
        <f t="shared" si="21"/>
        <v>0</v>
      </c>
      <c r="P564" s="8">
        <v>2000</v>
      </c>
      <c r="Q564" s="15"/>
      <c r="R564"/>
    </row>
    <row r="565" spans="1:18" hidden="1" x14ac:dyDescent="0.2">
      <c r="A565" s="22">
        <v>3234</v>
      </c>
      <c r="B565" s="47" t="s">
        <v>286</v>
      </c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8">
        <v>2000</v>
      </c>
      <c r="O565" s="8">
        <f t="shared" si="21"/>
        <v>0</v>
      </c>
      <c r="P565" s="8">
        <v>2000</v>
      </c>
      <c r="Q565" s="15"/>
      <c r="R565"/>
    </row>
    <row r="566" spans="1:18" hidden="1" x14ac:dyDescent="0.2">
      <c r="A566" s="22">
        <v>3236</v>
      </c>
      <c r="B566" s="47" t="s">
        <v>287</v>
      </c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8">
        <v>8200</v>
      </c>
      <c r="O566" s="8">
        <f t="shared" si="21"/>
        <v>0</v>
      </c>
      <c r="P566" s="8">
        <v>8200</v>
      </c>
      <c r="Q566" s="15"/>
      <c r="R566"/>
    </row>
    <row r="567" spans="1:18" hidden="1" x14ac:dyDescent="0.2">
      <c r="A567" s="22">
        <v>3237</v>
      </c>
      <c r="B567" s="47" t="s">
        <v>288</v>
      </c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8">
        <v>5000</v>
      </c>
      <c r="O567" s="8">
        <f t="shared" si="21"/>
        <v>0</v>
      </c>
      <c r="P567" s="8">
        <v>5000</v>
      </c>
      <c r="Q567" s="12"/>
      <c r="R567"/>
    </row>
    <row r="568" spans="1:18" hidden="1" x14ac:dyDescent="0.2">
      <c r="A568" s="22">
        <v>3237</v>
      </c>
      <c r="B568" s="47" t="s">
        <v>289</v>
      </c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8">
        <v>5000</v>
      </c>
      <c r="O568" s="8">
        <f t="shared" si="21"/>
        <v>0</v>
      </c>
      <c r="P568" s="8">
        <v>5000</v>
      </c>
      <c r="Q568" s="12"/>
      <c r="R568"/>
    </row>
    <row r="569" spans="1:18" x14ac:dyDescent="0.2">
      <c r="A569" s="48">
        <v>329</v>
      </c>
      <c r="B569" s="48" t="s">
        <v>290</v>
      </c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12">
        <v>5000</v>
      </c>
      <c r="O569" s="12">
        <f t="shared" si="21"/>
        <v>0</v>
      </c>
      <c r="P569" s="12">
        <v>5000</v>
      </c>
      <c r="Q569" s="12"/>
      <c r="R569"/>
    </row>
    <row r="570" spans="1:18" hidden="1" x14ac:dyDescent="0.2">
      <c r="A570" s="22">
        <v>3291</v>
      </c>
      <c r="B570" s="47" t="s">
        <v>291</v>
      </c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8">
        <v>7000</v>
      </c>
      <c r="O570" s="8">
        <f t="shared" si="21"/>
        <v>0</v>
      </c>
      <c r="P570" s="8">
        <v>7000</v>
      </c>
      <c r="Q570" s="15"/>
      <c r="R570"/>
    </row>
    <row r="571" spans="1:18" hidden="1" x14ac:dyDescent="0.2">
      <c r="A571" s="22">
        <v>3293</v>
      </c>
      <c r="B571" s="47" t="s">
        <v>139</v>
      </c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8">
        <v>1000</v>
      </c>
      <c r="O571" s="8">
        <f t="shared" si="21"/>
        <v>0</v>
      </c>
      <c r="P571" s="8">
        <v>1000</v>
      </c>
      <c r="Q571" s="12"/>
      <c r="R571"/>
    </row>
    <row r="572" spans="1:18" x14ac:dyDescent="0.2">
      <c r="A572" s="48">
        <v>34</v>
      </c>
      <c r="B572" s="48" t="s">
        <v>8</v>
      </c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12">
        <v>5000</v>
      </c>
      <c r="O572" s="12">
        <f t="shared" si="21"/>
        <v>0</v>
      </c>
      <c r="P572" s="12">
        <f>P573</f>
        <v>5000</v>
      </c>
      <c r="Q572" s="15"/>
      <c r="R572"/>
    </row>
    <row r="573" spans="1:18" x14ac:dyDescent="0.2">
      <c r="A573" s="48">
        <v>343</v>
      </c>
      <c r="B573" s="48" t="s">
        <v>34</v>
      </c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12">
        <v>5000</v>
      </c>
      <c r="O573" s="12">
        <f t="shared" si="21"/>
        <v>0</v>
      </c>
      <c r="P573" s="12">
        <v>5000</v>
      </c>
      <c r="Q573" s="12"/>
      <c r="R573"/>
    </row>
    <row r="574" spans="1:18" hidden="1" x14ac:dyDescent="0.2">
      <c r="A574" s="22">
        <v>3431</v>
      </c>
      <c r="B574" s="47" t="s">
        <v>203</v>
      </c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8">
        <v>3500</v>
      </c>
      <c r="O574" s="8">
        <f t="shared" si="21"/>
        <v>0</v>
      </c>
      <c r="P574" s="8">
        <v>3500</v>
      </c>
      <c r="Q574" s="12"/>
      <c r="R574"/>
    </row>
    <row r="575" spans="1:18" hidden="1" x14ac:dyDescent="0.2">
      <c r="A575" s="22">
        <v>3434</v>
      </c>
      <c r="B575" s="47" t="s">
        <v>292</v>
      </c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8">
        <v>1000</v>
      </c>
      <c r="O575" s="8">
        <f t="shared" si="21"/>
        <v>0</v>
      </c>
      <c r="P575" s="8">
        <v>1000</v>
      </c>
      <c r="Q575" s="12"/>
      <c r="R575"/>
    </row>
    <row r="576" spans="1:18" x14ac:dyDescent="0.2">
      <c r="A576" s="22"/>
      <c r="B576" s="47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P576" s="8"/>
      <c r="Q576" s="15"/>
      <c r="R576"/>
    </row>
    <row r="577" spans="1:18" x14ac:dyDescent="0.2">
      <c r="A577" s="48">
        <v>4</v>
      </c>
      <c r="B577" s="10" t="s">
        <v>293</v>
      </c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12">
        <v>20000</v>
      </c>
      <c r="O577" s="12">
        <f>P577-N577</f>
        <v>0</v>
      </c>
      <c r="P577" s="12">
        <f>P578+P582</f>
        <v>20000</v>
      </c>
      <c r="Q577" s="12"/>
      <c r="R577"/>
    </row>
    <row r="578" spans="1:18" x14ac:dyDescent="0.2">
      <c r="A578" s="48">
        <v>42</v>
      </c>
      <c r="B578" s="48" t="s">
        <v>294</v>
      </c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12">
        <v>20000</v>
      </c>
      <c r="O578" s="12">
        <f>P578-N578</f>
        <v>0</v>
      </c>
      <c r="P578" s="12">
        <f>P579</f>
        <v>20000</v>
      </c>
      <c r="Q578" s="15"/>
      <c r="R578"/>
    </row>
    <row r="579" spans="1:18" x14ac:dyDescent="0.2">
      <c r="A579" s="48">
        <v>422</v>
      </c>
      <c r="B579" s="48" t="s">
        <v>52</v>
      </c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12">
        <v>20000</v>
      </c>
      <c r="O579" s="12">
        <f>P579-N579</f>
        <v>0</v>
      </c>
      <c r="P579" s="12">
        <v>20000</v>
      </c>
      <c r="Q579" s="15"/>
      <c r="R579"/>
    </row>
    <row r="580" spans="1:18" hidden="1" x14ac:dyDescent="0.2">
      <c r="A580" s="22">
        <v>4221</v>
      </c>
      <c r="B580" s="47" t="s">
        <v>295</v>
      </c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8">
        <v>25000</v>
      </c>
      <c r="O580" s="8">
        <f>P580-N580</f>
        <v>5000</v>
      </c>
      <c r="P580" s="8">
        <v>30000</v>
      </c>
      <c r="Q580" s="15"/>
      <c r="R580"/>
    </row>
    <row r="581" spans="1:18" x14ac:dyDescent="0.2">
      <c r="A581" s="48"/>
      <c r="B581" s="48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P581" s="8"/>
      <c r="Q581" s="12"/>
      <c r="R581"/>
    </row>
    <row r="582" spans="1:18" s="2" customFormat="1" x14ac:dyDescent="0.2">
      <c r="A582" s="48">
        <v>45</v>
      </c>
      <c r="B582" s="48" t="s">
        <v>296</v>
      </c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12">
        <v>0</v>
      </c>
      <c r="O582" s="12">
        <f>P582-N582</f>
        <v>0</v>
      </c>
      <c r="P582" s="12">
        <f>P583</f>
        <v>0</v>
      </c>
      <c r="Q582" s="12"/>
    </row>
    <row r="583" spans="1:18" s="2" customFormat="1" x14ac:dyDescent="0.2">
      <c r="A583" s="48">
        <v>451</v>
      </c>
      <c r="B583" s="48" t="s">
        <v>272</v>
      </c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12">
        <v>0</v>
      </c>
      <c r="O583" s="12">
        <f>P583-N583</f>
        <v>0</v>
      </c>
      <c r="P583" s="12">
        <v>0</v>
      </c>
      <c r="Q583" s="12"/>
    </row>
    <row r="584" spans="1:18" hidden="1" x14ac:dyDescent="0.2">
      <c r="A584" s="47">
        <v>4511</v>
      </c>
      <c r="B584" s="47" t="s">
        <v>297</v>
      </c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8">
        <v>20000</v>
      </c>
      <c r="O584" s="8">
        <f>P584-N584</f>
        <v>5000</v>
      </c>
      <c r="P584" s="8">
        <v>25000</v>
      </c>
      <c r="Q584" s="15"/>
      <c r="R584"/>
    </row>
    <row r="585" spans="1:18" hidden="1" x14ac:dyDescent="0.2">
      <c r="A585" s="47">
        <v>4511</v>
      </c>
      <c r="B585" s="47" t="s">
        <v>298</v>
      </c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5"/>
      <c r="O585" s="15"/>
      <c r="P585" s="15">
        <v>30000</v>
      </c>
      <c r="Q585" s="15"/>
      <c r="R585"/>
    </row>
    <row r="586" spans="1:18" ht="15" x14ac:dyDescent="0.25">
      <c r="A586" s="140" t="s">
        <v>248</v>
      </c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2"/>
      <c r="O586" s="152"/>
      <c r="P586" s="152"/>
      <c r="Q586" s="15"/>
      <c r="R586"/>
    </row>
    <row r="587" spans="1:18" ht="15" x14ac:dyDescent="0.25">
      <c r="A587" s="134" t="s">
        <v>438</v>
      </c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35">
        <f>N589</f>
        <v>150000</v>
      </c>
      <c r="O587" s="135">
        <f>P587-N587</f>
        <v>-75000</v>
      </c>
      <c r="P587" s="135">
        <f>P589</f>
        <v>75000</v>
      </c>
      <c r="Q587" s="12"/>
      <c r="R587"/>
    </row>
    <row r="588" spans="1:18" s="2" customFormat="1" ht="15" x14ac:dyDescent="0.25">
      <c r="A588" s="4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39"/>
      <c r="O588" s="39"/>
      <c r="P588" s="39"/>
      <c r="Q588" s="15"/>
    </row>
    <row r="589" spans="1:18" x14ac:dyDescent="0.2">
      <c r="A589" s="48">
        <v>42</v>
      </c>
      <c r="B589" s="48" t="s">
        <v>51</v>
      </c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12">
        <f>N590</f>
        <v>150000</v>
      </c>
      <c r="O589" s="12">
        <f>P589-N589</f>
        <v>-75000</v>
      </c>
      <c r="P589" s="12">
        <f>P590</f>
        <v>75000</v>
      </c>
      <c r="Q589" s="12"/>
      <c r="R589"/>
    </row>
    <row r="590" spans="1:18" x14ac:dyDescent="0.2">
      <c r="A590" s="48">
        <v>422</v>
      </c>
      <c r="B590" s="48" t="s">
        <v>52</v>
      </c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12">
        <f>N591</f>
        <v>150000</v>
      </c>
      <c r="O590" s="12">
        <f>P590-N590</f>
        <v>-75000</v>
      </c>
      <c r="P590" s="12">
        <v>75000</v>
      </c>
      <c r="Q590" s="15"/>
      <c r="R590"/>
    </row>
    <row r="591" spans="1:18" s="2" customFormat="1" hidden="1" x14ac:dyDescent="0.2">
      <c r="A591" s="47">
        <v>4226</v>
      </c>
      <c r="B591" s="47" t="s">
        <v>299</v>
      </c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8">
        <v>150000</v>
      </c>
      <c r="O591" s="8"/>
      <c r="P591" s="8">
        <v>150000</v>
      </c>
      <c r="Q591" s="15"/>
    </row>
    <row r="592" spans="1:18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P592" s="8"/>
      <c r="Q592" s="15"/>
      <c r="R592"/>
    </row>
    <row r="593" spans="1:18" ht="15" x14ac:dyDescent="0.25">
      <c r="A593" s="113" t="s">
        <v>300</v>
      </c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4">
        <v>27000</v>
      </c>
      <c r="O593" s="114">
        <f>P593-N593</f>
        <v>0</v>
      </c>
      <c r="P593" s="114">
        <f>P596</f>
        <v>27000</v>
      </c>
      <c r="Q593" s="15"/>
      <c r="R593"/>
    </row>
    <row r="594" spans="1:18" ht="15" x14ac:dyDescent="0.25">
      <c r="A594" s="115" t="s">
        <v>301</v>
      </c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6"/>
      <c r="O594" s="116"/>
      <c r="P594" s="116"/>
      <c r="R594"/>
    </row>
    <row r="595" spans="1:18" s="2" customFormat="1" ht="15" x14ac:dyDescent="0.25">
      <c r="A595" s="140" t="s">
        <v>125</v>
      </c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2"/>
      <c r="O595" s="152"/>
      <c r="P595" s="152"/>
      <c r="Q595" s="16"/>
    </row>
    <row r="596" spans="1:18" s="2" customFormat="1" ht="15" x14ac:dyDescent="0.25">
      <c r="A596" s="120" t="s">
        <v>302</v>
      </c>
      <c r="B596" s="121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2">
        <v>27000</v>
      </c>
      <c r="O596" s="122">
        <f>P596-N596</f>
        <v>0</v>
      </c>
      <c r="P596" s="122">
        <f>P598</f>
        <v>27000</v>
      </c>
      <c r="Q596" s="16"/>
    </row>
    <row r="597" spans="1:18" ht="15" x14ac:dyDescent="0.25">
      <c r="A597" s="49"/>
      <c r="N597" s="39"/>
      <c r="O597" s="39"/>
      <c r="P597" s="39"/>
      <c r="Q597" s="16"/>
      <c r="R597"/>
    </row>
    <row r="598" spans="1:18" x14ac:dyDescent="0.2">
      <c r="A598" s="10">
        <v>36</v>
      </c>
      <c r="B598" s="10" t="s">
        <v>35</v>
      </c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2">
        <v>27000</v>
      </c>
      <c r="O598" s="12">
        <f>P598-N598</f>
        <v>0</v>
      </c>
      <c r="P598" s="12">
        <f>P599</f>
        <v>27000</v>
      </c>
      <c r="Q598" s="16"/>
      <c r="R598"/>
    </row>
    <row r="599" spans="1:18" x14ac:dyDescent="0.2">
      <c r="A599" s="10">
        <v>363</v>
      </c>
      <c r="B599" s="10" t="s">
        <v>35</v>
      </c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2">
        <v>27000</v>
      </c>
      <c r="O599" s="12">
        <f>P599-N599</f>
        <v>0</v>
      </c>
      <c r="P599" s="12">
        <v>27000</v>
      </c>
      <c r="Q599" s="16"/>
      <c r="R599"/>
    </row>
    <row r="600" spans="1:18" s="2" customFormat="1" hidden="1" x14ac:dyDescent="0.2">
      <c r="A600" s="9">
        <v>3631</v>
      </c>
      <c r="B600" s="11" t="s">
        <v>303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8">
        <v>20000</v>
      </c>
      <c r="O600" s="8">
        <f>P600-N600</f>
        <v>0</v>
      </c>
      <c r="P600" s="8">
        <v>20000</v>
      </c>
      <c r="Q600" s="17"/>
    </row>
    <row r="601" spans="1:18" s="2" customFormat="1" hidden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8"/>
      <c r="O601" s="8"/>
      <c r="P601" s="8"/>
      <c r="Q601"/>
    </row>
    <row r="602" spans="1:18" hidden="1" x14ac:dyDescent="0.2">
      <c r="A602" s="11">
        <v>3631</v>
      </c>
      <c r="B602" s="11" t="s">
        <v>304</v>
      </c>
      <c r="C602" s="11"/>
      <c r="D602" s="11"/>
      <c r="N602" s="8">
        <v>1000</v>
      </c>
      <c r="O602" s="8">
        <f>P602-N602</f>
        <v>0</v>
      </c>
      <c r="P602" s="8">
        <v>1000</v>
      </c>
      <c r="Q602"/>
      <c r="R602"/>
    </row>
    <row r="603" spans="1:18" x14ac:dyDescent="0.2">
      <c r="A603" s="11"/>
      <c r="B603" s="11"/>
      <c r="C603" s="11"/>
      <c r="D603" s="11"/>
      <c r="P603" s="8"/>
      <c r="Q603"/>
      <c r="R603"/>
    </row>
    <row r="604" spans="1:18" ht="15" x14ac:dyDescent="0.25">
      <c r="A604" s="113" t="s">
        <v>305</v>
      </c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4">
        <v>25000</v>
      </c>
      <c r="O604" s="114">
        <f>P604-N604</f>
        <v>0</v>
      </c>
      <c r="P604" s="114">
        <f>P607</f>
        <v>25000</v>
      </c>
      <c r="Q604"/>
      <c r="R604"/>
    </row>
    <row r="605" spans="1:18" ht="15" x14ac:dyDescent="0.25">
      <c r="A605" s="115" t="s">
        <v>306</v>
      </c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6"/>
      <c r="O605" s="116"/>
      <c r="P605" s="116"/>
      <c r="Q605"/>
      <c r="R605"/>
    </row>
    <row r="606" spans="1:18" ht="15" x14ac:dyDescent="0.25">
      <c r="A606" s="140" t="s">
        <v>125</v>
      </c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2"/>
      <c r="O606" s="152"/>
      <c r="P606" s="152"/>
      <c r="Q606"/>
      <c r="R606"/>
    </row>
    <row r="607" spans="1:18" ht="15" x14ac:dyDescent="0.25">
      <c r="A607" s="120" t="s">
        <v>388</v>
      </c>
      <c r="B607" s="121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2">
        <f>N609</f>
        <v>25000</v>
      </c>
      <c r="O607" s="122">
        <f>P607-N607</f>
        <v>0</v>
      </c>
      <c r="P607" s="122">
        <f>P609</f>
        <v>25000</v>
      </c>
      <c r="Q607"/>
      <c r="R607"/>
    </row>
    <row r="608" spans="1:18" ht="15" x14ac:dyDescent="0.25">
      <c r="A608" s="49"/>
      <c r="N608" s="39"/>
      <c r="O608" s="39"/>
      <c r="P608" s="39"/>
      <c r="Q608"/>
      <c r="R608"/>
    </row>
    <row r="609" spans="1:18" x14ac:dyDescent="0.2">
      <c r="A609" s="10">
        <v>37</v>
      </c>
      <c r="B609" s="10" t="s">
        <v>9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2">
        <f>N610</f>
        <v>25000</v>
      </c>
      <c r="O609" s="12">
        <f>P609-N609</f>
        <v>0</v>
      </c>
      <c r="P609" s="12">
        <f>P610</f>
        <v>25000</v>
      </c>
      <c r="Q609"/>
      <c r="R609"/>
    </row>
    <row r="610" spans="1:18" x14ac:dyDescent="0.2">
      <c r="A610" s="10">
        <v>372</v>
      </c>
      <c r="B610" s="10" t="s">
        <v>9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2">
        <f>N611</f>
        <v>25000</v>
      </c>
      <c r="O610" s="12">
        <f>P610-N610</f>
        <v>0</v>
      </c>
      <c r="P610" s="12">
        <v>25000</v>
      </c>
      <c r="Q610"/>
      <c r="R610"/>
    </row>
    <row r="611" spans="1:18" hidden="1" x14ac:dyDescent="0.2">
      <c r="A611" s="9">
        <v>3721</v>
      </c>
      <c r="B611" s="9" t="s">
        <v>307</v>
      </c>
      <c r="N611" s="8">
        <v>25000</v>
      </c>
      <c r="O611" s="8">
        <f>P611-N611</f>
        <v>0</v>
      </c>
      <c r="P611" s="8">
        <v>25000</v>
      </c>
      <c r="Q611"/>
      <c r="R611"/>
    </row>
    <row r="612" spans="1:18" x14ac:dyDescent="0.2">
      <c r="P612" s="8"/>
      <c r="Q612"/>
      <c r="R612"/>
    </row>
    <row r="613" spans="1:18" ht="15" x14ac:dyDescent="0.25">
      <c r="A613" s="113" t="s">
        <v>308</v>
      </c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4">
        <f>N616</f>
        <v>60000</v>
      </c>
      <c r="O613" s="114">
        <f>P613-N613</f>
        <v>-10000</v>
      </c>
      <c r="P613" s="114">
        <f>P616</f>
        <v>50000</v>
      </c>
      <c r="Q613"/>
      <c r="R613"/>
    </row>
    <row r="614" spans="1:18" ht="15" x14ac:dyDescent="0.25">
      <c r="A614" s="115" t="s">
        <v>309</v>
      </c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6"/>
      <c r="O614" s="116"/>
      <c r="P614" s="116"/>
      <c r="Q614"/>
      <c r="R614"/>
    </row>
    <row r="615" spans="1:18" ht="15" x14ac:dyDescent="0.25">
      <c r="A615" s="140" t="s">
        <v>125</v>
      </c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2"/>
      <c r="O615" s="152"/>
      <c r="P615" s="152"/>
      <c r="Q615"/>
      <c r="R615"/>
    </row>
    <row r="616" spans="1:18" ht="15" x14ac:dyDescent="0.25">
      <c r="A616" s="120" t="s">
        <v>389</v>
      </c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2">
        <f>N618</f>
        <v>60000</v>
      </c>
      <c r="O616" s="122">
        <f>P616-N616</f>
        <v>-10000</v>
      </c>
      <c r="P616" s="122">
        <f>P618</f>
        <v>50000</v>
      </c>
      <c r="R616"/>
    </row>
    <row r="617" spans="1:18" s="2" customFormat="1" ht="15" x14ac:dyDescent="0.25">
      <c r="A617" s="49">
        <v>37</v>
      </c>
      <c r="B617" s="10" t="s">
        <v>9</v>
      </c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52">
        <f>N618</f>
        <v>60000</v>
      </c>
      <c r="O617" s="52">
        <f>O618</f>
        <v>-10000</v>
      </c>
      <c r="P617" s="52">
        <v>60000</v>
      </c>
      <c r="Q617" s="163"/>
    </row>
    <row r="618" spans="1:18" x14ac:dyDescent="0.2">
      <c r="A618" s="48">
        <v>372</v>
      </c>
      <c r="B618" s="48" t="s">
        <v>9</v>
      </c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2">
        <f>N619</f>
        <v>60000</v>
      </c>
      <c r="O618" s="12">
        <f>P618-N618</f>
        <v>-10000</v>
      </c>
      <c r="P618" s="12">
        <v>50000</v>
      </c>
      <c r="R618"/>
    </row>
    <row r="619" spans="1:18" hidden="1" x14ac:dyDescent="0.2">
      <c r="A619" s="9">
        <v>3721</v>
      </c>
      <c r="B619" s="9" t="s">
        <v>90</v>
      </c>
      <c r="N619" s="15">
        <v>60000</v>
      </c>
      <c r="O619" s="15">
        <f>P619-N619</f>
        <v>0</v>
      </c>
      <c r="P619" s="15">
        <v>60000</v>
      </c>
      <c r="R619"/>
    </row>
    <row r="620" spans="1:18" x14ac:dyDescent="0.2">
      <c r="N620" s="12"/>
      <c r="O620" s="39"/>
      <c r="P620" s="12"/>
      <c r="R620"/>
    </row>
    <row r="621" spans="1:18" ht="15" x14ac:dyDescent="0.25">
      <c r="A621" s="111" t="s">
        <v>310</v>
      </c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38">
        <v>221000</v>
      </c>
      <c r="O621" s="138">
        <f>P621-N621</f>
        <v>5000</v>
      </c>
      <c r="P621" s="138">
        <f>P627+P639</f>
        <v>226000</v>
      </c>
      <c r="R621"/>
    </row>
    <row r="622" spans="1:18" ht="15" x14ac:dyDescent="0.25">
      <c r="A622" s="113" t="s">
        <v>311</v>
      </c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27">
        <v>210000</v>
      </c>
      <c r="O622" s="127">
        <f>P622-N622</f>
        <v>0</v>
      </c>
      <c r="P622" s="127">
        <f>P627</f>
        <v>210000</v>
      </c>
      <c r="R622"/>
    </row>
    <row r="623" spans="1:18" ht="15" x14ac:dyDescent="0.25">
      <c r="A623" s="115" t="s">
        <v>312</v>
      </c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39"/>
      <c r="O623" s="139"/>
      <c r="P623" s="139"/>
      <c r="R623"/>
    </row>
    <row r="624" spans="1:18" ht="15" x14ac:dyDescent="0.25">
      <c r="A624" s="140" t="s">
        <v>248</v>
      </c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2"/>
      <c r="O624" s="142"/>
      <c r="P624" s="142"/>
      <c r="R624"/>
    </row>
    <row r="625" spans="1:18" ht="15" x14ac:dyDescent="0.25">
      <c r="A625" s="120" t="s">
        <v>390</v>
      </c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43"/>
      <c r="O625" s="143"/>
      <c r="P625" s="143"/>
      <c r="R625"/>
    </row>
    <row r="626" spans="1:18" x14ac:dyDescent="0.2">
      <c r="N626" s="12"/>
      <c r="O626" s="12"/>
      <c r="P626" s="12"/>
      <c r="R626"/>
    </row>
    <row r="627" spans="1:18" ht="15" x14ac:dyDescent="0.25">
      <c r="A627" s="10">
        <v>3</v>
      </c>
      <c r="B627" s="10" t="s">
        <v>3</v>
      </c>
      <c r="C627" s="10"/>
      <c r="D627" s="10"/>
      <c r="E627" s="13"/>
      <c r="F627" s="13"/>
      <c r="G627" s="13"/>
      <c r="H627" s="13"/>
      <c r="I627" s="13"/>
      <c r="J627" s="13"/>
      <c r="K627" s="13"/>
      <c r="L627" s="13"/>
      <c r="M627" s="13"/>
      <c r="N627" s="12">
        <v>210000</v>
      </c>
      <c r="O627" s="12">
        <f>P627-N627</f>
        <v>0</v>
      </c>
      <c r="P627" s="12">
        <f>P628+P632</f>
        <v>210000</v>
      </c>
      <c r="R627"/>
    </row>
    <row r="628" spans="1:18" x14ac:dyDescent="0.2">
      <c r="A628" s="10">
        <v>36</v>
      </c>
      <c r="B628" s="10" t="s">
        <v>35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2">
        <f>N630</f>
        <v>110000</v>
      </c>
      <c r="O628" s="12">
        <f>P628-N628</f>
        <v>0</v>
      </c>
      <c r="P628" s="12">
        <f>P630</f>
        <v>110000</v>
      </c>
      <c r="R628"/>
    </row>
    <row r="629" spans="1:18" x14ac:dyDescent="0.2">
      <c r="A629" s="10">
        <v>363</v>
      </c>
      <c r="B629" s="10" t="s">
        <v>35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2">
        <f>N630</f>
        <v>110000</v>
      </c>
      <c r="O629" s="12">
        <f>P629-N629</f>
        <v>0</v>
      </c>
      <c r="P629" s="12">
        <f>P630</f>
        <v>110000</v>
      </c>
      <c r="R629"/>
    </row>
    <row r="630" spans="1:18" hidden="1" x14ac:dyDescent="0.2">
      <c r="A630" s="9">
        <v>3631</v>
      </c>
      <c r="B630" s="9" t="s">
        <v>313</v>
      </c>
      <c r="N630" s="8">
        <v>110000</v>
      </c>
      <c r="O630" s="8">
        <f>P630-N630</f>
        <v>0</v>
      </c>
      <c r="P630" s="8">
        <v>110000</v>
      </c>
      <c r="R630"/>
    </row>
    <row r="631" spans="1:18" x14ac:dyDescent="0.2">
      <c r="P631" s="8"/>
      <c r="R631"/>
    </row>
    <row r="632" spans="1:18" x14ac:dyDescent="0.2">
      <c r="A632" s="10">
        <v>38</v>
      </c>
      <c r="B632" s="10" t="s">
        <v>6</v>
      </c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2">
        <v>100000</v>
      </c>
      <c r="O632" s="12">
        <f t="shared" ref="O632:O637" si="22">P632-N632</f>
        <v>0</v>
      </c>
      <c r="P632" s="12">
        <f>P633</f>
        <v>100000</v>
      </c>
      <c r="R632"/>
    </row>
    <row r="633" spans="1:18" x14ac:dyDescent="0.2">
      <c r="A633" s="10">
        <v>381</v>
      </c>
      <c r="B633" s="10" t="s">
        <v>314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8">
        <v>100000</v>
      </c>
      <c r="O633" s="8">
        <f t="shared" si="22"/>
        <v>0</v>
      </c>
      <c r="P633" s="8">
        <v>100000</v>
      </c>
      <c r="R633"/>
    </row>
    <row r="634" spans="1:18" hidden="1" x14ac:dyDescent="0.2">
      <c r="A634" s="9">
        <v>3811</v>
      </c>
      <c r="B634" s="9" t="s">
        <v>315</v>
      </c>
      <c r="N634" s="8">
        <v>10000</v>
      </c>
      <c r="O634" s="8">
        <f t="shared" si="22"/>
        <v>-10000</v>
      </c>
      <c r="P634" s="8"/>
      <c r="R634"/>
    </row>
    <row r="635" spans="1:18" hidden="1" x14ac:dyDescent="0.2">
      <c r="A635" s="9">
        <v>3811</v>
      </c>
      <c r="B635" s="9" t="s">
        <v>316</v>
      </c>
      <c r="N635" s="8">
        <v>23000</v>
      </c>
      <c r="O635" s="8">
        <f t="shared" si="22"/>
        <v>-23000</v>
      </c>
      <c r="P635" s="8"/>
      <c r="R635"/>
    </row>
    <row r="636" spans="1:18" hidden="1" x14ac:dyDescent="0.2">
      <c r="A636" s="11">
        <v>3811</v>
      </c>
      <c r="B636" s="9" t="s">
        <v>317</v>
      </c>
      <c r="N636" s="8">
        <v>2500</v>
      </c>
      <c r="O636" s="8">
        <f t="shared" si="22"/>
        <v>-2500</v>
      </c>
      <c r="P636" s="8"/>
      <c r="R636"/>
    </row>
    <row r="637" spans="1:18" hidden="1" x14ac:dyDescent="0.2">
      <c r="A637" s="11">
        <v>3811</v>
      </c>
      <c r="B637" s="9" t="s">
        <v>318</v>
      </c>
      <c r="N637" s="8">
        <v>2500</v>
      </c>
      <c r="O637" s="8">
        <f t="shared" si="22"/>
        <v>-2500</v>
      </c>
      <c r="P637" s="8"/>
      <c r="R637"/>
    </row>
    <row r="638" spans="1:18" x14ac:dyDescent="0.2">
      <c r="A638" s="11"/>
      <c r="P638" s="8"/>
      <c r="R638"/>
    </row>
    <row r="639" spans="1:18" ht="15" x14ac:dyDescent="0.25">
      <c r="A639" s="113" t="s">
        <v>319</v>
      </c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27">
        <v>11000</v>
      </c>
      <c r="O639" s="127">
        <f t="shared" ref="O639:O647" si="23">P639-N639</f>
        <v>5000</v>
      </c>
      <c r="P639" s="127">
        <f>P644</f>
        <v>16000</v>
      </c>
      <c r="R639"/>
    </row>
    <row r="640" spans="1:18" ht="15" x14ac:dyDescent="0.25">
      <c r="A640" s="115" t="s">
        <v>320</v>
      </c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39"/>
      <c r="O640" s="139">
        <f t="shared" si="23"/>
        <v>0</v>
      </c>
      <c r="P640" s="139"/>
    </row>
    <row r="641" spans="1:256" ht="15" x14ac:dyDescent="0.25">
      <c r="A641" s="140" t="s">
        <v>125</v>
      </c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1">
        <v>11000</v>
      </c>
      <c r="O641" s="141">
        <f>O644</f>
        <v>5000</v>
      </c>
      <c r="P641" s="141">
        <f>P644</f>
        <v>16000</v>
      </c>
      <c r="R641"/>
      <c r="AC641" s="36"/>
      <c r="AG641" s="16"/>
      <c r="AS641" s="36"/>
      <c r="AW641" s="16"/>
      <c r="BI641" s="36"/>
      <c r="BM641" s="16"/>
      <c r="BY641" s="36"/>
      <c r="CC641" s="16"/>
      <c r="CO641" s="36"/>
      <c r="CS641" s="16"/>
      <c r="DE641" s="36"/>
      <c r="DI641" s="16"/>
      <c r="DU641" s="36"/>
      <c r="DY641" s="16"/>
      <c r="EK641" s="36"/>
      <c r="EO641" s="16"/>
      <c r="FA641" s="36"/>
      <c r="FE641" s="16"/>
      <c r="FQ641" s="36"/>
      <c r="FU641" s="16"/>
      <c r="GG641" s="36"/>
      <c r="GK641" s="16"/>
      <c r="GW641" s="36"/>
      <c r="HA641" s="16"/>
      <c r="HM641" s="36"/>
      <c r="HQ641" s="16"/>
      <c r="IC641" s="36"/>
      <c r="IG641" s="16"/>
      <c r="IS641" s="36"/>
    </row>
    <row r="642" spans="1:256" ht="15" x14ac:dyDescent="0.25">
      <c r="A642" s="120" t="s">
        <v>391</v>
      </c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43"/>
      <c r="O642" s="143">
        <f t="shared" si="23"/>
        <v>0</v>
      </c>
      <c r="P642" s="143"/>
      <c r="R642"/>
      <c r="AG642" s="16"/>
      <c r="AW642" s="16"/>
      <c r="BM642" s="16"/>
      <c r="CC642" s="16"/>
      <c r="CS642" s="16"/>
      <c r="DI642" s="16"/>
      <c r="DY642" s="16"/>
      <c r="EO642" s="16"/>
      <c r="FE642" s="16"/>
      <c r="FU642" s="16"/>
      <c r="GK642" s="16"/>
      <c r="HA642" s="16"/>
      <c r="HQ642" s="16"/>
      <c r="IG642" s="16"/>
    </row>
    <row r="643" spans="1:256" x14ac:dyDescent="0.2">
      <c r="A643" s="11"/>
      <c r="O643" s="8">
        <f t="shared" si="23"/>
        <v>0</v>
      </c>
      <c r="P643" s="8"/>
      <c r="R643" s="7"/>
      <c r="AD643" s="39"/>
      <c r="AF643" s="39"/>
      <c r="AG643" s="16"/>
      <c r="AH643" s="7"/>
      <c r="AT643" s="39"/>
      <c r="AV643" s="39"/>
      <c r="AW643" s="16"/>
      <c r="AX643" s="7"/>
      <c r="BJ643" s="39"/>
      <c r="BL643" s="39"/>
      <c r="BM643" s="16"/>
      <c r="BN643" s="7"/>
      <c r="BZ643" s="39"/>
      <c r="CB643" s="39"/>
      <c r="CC643" s="16"/>
      <c r="CD643" s="7"/>
      <c r="CP643" s="39"/>
      <c r="CR643" s="39"/>
      <c r="CS643" s="16"/>
      <c r="CT643" s="7"/>
      <c r="DF643" s="39"/>
      <c r="DH643" s="39"/>
      <c r="DI643" s="16"/>
      <c r="DJ643" s="7"/>
      <c r="DV643" s="39"/>
      <c r="DX643" s="39"/>
      <c r="DY643" s="16"/>
      <c r="DZ643" s="7"/>
      <c r="EL643" s="39"/>
      <c r="EN643" s="39"/>
      <c r="EO643" s="16"/>
      <c r="EP643" s="7"/>
      <c r="FB643" s="39"/>
      <c r="FD643" s="39"/>
      <c r="FE643" s="16"/>
      <c r="FF643" s="7"/>
      <c r="FR643" s="39"/>
      <c r="FT643" s="39"/>
      <c r="FU643" s="16"/>
      <c r="FV643" s="7"/>
      <c r="GH643" s="39"/>
      <c r="GJ643" s="39"/>
      <c r="GK643" s="16"/>
      <c r="GL643" s="7"/>
      <c r="GX643" s="39"/>
      <c r="GZ643" s="39"/>
      <c r="HA643" s="16"/>
      <c r="HB643" s="7"/>
      <c r="HN643" s="39"/>
      <c r="HP643" s="39"/>
      <c r="HQ643" s="16"/>
      <c r="HR643" s="7"/>
      <c r="ID643" s="39"/>
      <c r="IF643" s="39"/>
      <c r="IG643" s="16"/>
      <c r="IH643" s="7"/>
      <c r="IT643" s="39"/>
      <c r="IV643" s="39"/>
    </row>
    <row r="644" spans="1:256" x14ac:dyDescent="0.2">
      <c r="A644" s="10">
        <v>38</v>
      </c>
      <c r="B644" s="10" t="s">
        <v>6</v>
      </c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2">
        <v>11000</v>
      </c>
      <c r="O644" s="12">
        <f t="shared" si="23"/>
        <v>5000</v>
      </c>
      <c r="P644" s="12">
        <f>P645</f>
        <v>16000</v>
      </c>
      <c r="R644" s="7"/>
      <c r="AD644" s="39"/>
      <c r="AF644" s="39"/>
      <c r="AG644" s="16"/>
      <c r="AH644" s="7"/>
      <c r="AT644" s="39"/>
      <c r="AV644" s="39"/>
      <c r="AW644" s="16"/>
      <c r="AX644" s="7"/>
      <c r="BJ644" s="39"/>
      <c r="BL644" s="39"/>
      <c r="BM644" s="16"/>
      <c r="BN644" s="7"/>
      <c r="BZ644" s="39"/>
      <c r="CB644" s="39"/>
      <c r="CC644" s="16"/>
      <c r="CD644" s="7"/>
      <c r="CP644" s="39"/>
      <c r="CR644" s="39"/>
      <c r="CS644" s="16"/>
      <c r="CT644" s="7"/>
      <c r="DF644" s="39"/>
      <c r="DH644" s="39"/>
      <c r="DI644" s="16"/>
      <c r="DJ644" s="7"/>
      <c r="DV644" s="39"/>
      <c r="DX644" s="39"/>
      <c r="DY644" s="16"/>
      <c r="DZ644" s="7"/>
      <c r="EL644" s="39"/>
      <c r="EN644" s="39"/>
      <c r="EO644" s="16"/>
      <c r="EP644" s="7"/>
      <c r="FB644" s="39"/>
      <c r="FD644" s="39"/>
      <c r="FE644" s="16"/>
      <c r="FF644" s="7"/>
      <c r="FR644" s="39"/>
      <c r="FT644" s="39"/>
      <c r="FU644" s="16"/>
      <c r="FV644" s="7"/>
      <c r="GH644" s="39"/>
      <c r="GJ644" s="39"/>
      <c r="GK644" s="16"/>
      <c r="GL644" s="7"/>
      <c r="GX644" s="39"/>
      <c r="GZ644" s="39"/>
      <c r="HA644" s="16"/>
      <c r="HB644" s="7"/>
      <c r="HN644" s="39"/>
      <c r="HP644" s="39"/>
      <c r="HQ644" s="16"/>
      <c r="HR644" s="7"/>
      <c r="ID644" s="39"/>
      <c r="IF644" s="39"/>
      <c r="IG644" s="16"/>
      <c r="IH644" s="7"/>
      <c r="IT644" s="39"/>
      <c r="IV644" s="39"/>
    </row>
    <row r="645" spans="1:256" x14ac:dyDescent="0.2">
      <c r="A645" s="10">
        <v>381</v>
      </c>
      <c r="B645" s="10" t="s">
        <v>32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2">
        <v>11000</v>
      </c>
      <c r="O645" s="12">
        <f t="shared" si="23"/>
        <v>5000</v>
      </c>
      <c r="P645" s="12">
        <v>16000</v>
      </c>
      <c r="R645" s="7"/>
      <c r="AD645" s="39"/>
      <c r="AF645" s="39"/>
      <c r="AG645" s="16"/>
      <c r="AH645" s="7"/>
      <c r="AT645" s="39"/>
      <c r="AV645" s="39"/>
      <c r="AW645" s="16"/>
      <c r="AX645" s="7"/>
      <c r="BJ645" s="39"/>
      <c r="BL645" s="39"/>
      <c r="BM645" s="16"/>
      <c r="BN645" s="7"/>
      <c r="BZ645" s="39"/>
      <c r="CB645" s="39"/>
      <c r="CC645" s="16"/>
      <c r="CD645" s="7"/>
      <c r="CP645" s="39"/>
      <c r="CR645" s="39"/>
      <c r="CS645" s="16"/>
      <c r="CT645" s="7"/>
      <c r="DF645" s="39"/>
      <c r="DH645" s="39"/>
      <c r="DI645" s="16"/>
      <c r="DJ645" s="7"/>
      <c r="DV645" s="39"/>
      <c r="DX645" s="39"/>
      <c r="DY645" s="16"/>
      <c r="DZ645" s="7"/>
      <c r="EL645" s="39"/>
      <c r="EN645" s="39"/>
      <c r="EO645" s="16"/>
      <c r="EP645" s="7"/>
      <c r="FB645" s="39"/>
      <c r="FD645" s="39"/>
      <c r="FE645" s="16"/>
      <c r="FF645" s="7"/>
      <c r="FR645" s="39"/>
      <c r="FT645" s="39"/>
      <c r="FU645" s="16"/>
      <c r="FV645" s="7"/>
      <c r="GH645" s="39"/>
      <c r="GJ645" s="39"/>
      <c r="GK645" s="16"/>
      <c r="GL645" s="7"/>
      <c r="GX645" s="39"/>
      <c r="GZ645" s="39"/>
      <c r="HA645" s="16"/>
      <c r="HB645" s="7"/>
      <c r="HN645" s="39"/>
      <c r="HP645" s="39"/>
      <c r="HQ645" s="16"/>
      <c r="HR645" s="7"/>
      <c r="ID645" s="39"/>
      <c r="IF645" s="39"/>
      <c r="IG645" s="16"/>
      <c r="IH645" s="7"/>
      <c r="IT645" s="39"/>
      <c r="IV645" s="39"/>
    </row>
    <row r="646" spans="1:256" hidden="1" x14ac:dyDescent="0.2">
      <c r="A646" s="9">
        <v>3811</v>
      </c>
      <c r="B646" s="9" t="s">
        <v>321</v>
      </c>
      <c r="N646" s="8">
        <v>5000</v>
      </c>
      <c r="O646" s="8">
        <f t="shared" si="23"/>
        <v>0</v>
      </c>
      <c r="P646" s="8">
        <v>5000</v>
      </c>
      <c r="R646"/>
      <c r="AD646" s="39"/>
      <c r="AF646" s="39"/>
      <c r="AG646" s="17"/>
      <c r="AT646" s="39"/>
      <c r="AV646" s="39"/>
      <c r="AW646" s="17"/>
      <c r="BJ646" s="39"/>
      <c r="BL646" s="39"/>
      <c r="BM646" s="17"/>
      <c r="BZ646" s="39"/>
      <c r="CB646" s="39"/>
      <c r="CC646" s="17"/>
      <c r="CP646" s="39"/>
      <c r="CR646" s="39"/>
      <c r="CS646" s="17"/>
      <c r="DF646" s="39"/>
      <c r="DH646" s="39"/>
      <c r="DI646" s="17"/>
      <c r="DV646" s="39"/>
      <c r="DX646" s="39"/>
      <c r="DY646" s="17"/>
      <c r="EL646" s="39"/>
      <c r="EN646" s="39"/>
      <c r="EO646" s="17"/>
      <c r="FB646" s="39"/>
      <c r="FD646" s="39"/>
      <c r="FE646" s="17"/>
      <c r="FR646" s="39"/>
      <c r="FT646" s="39"/>
      <c r="FU646" s="17"/>
      <c r="GH646" s="39"/>
      <c r="GJ646" s="39"/>
      <c r="GK646" s="17"/>
      <c r="GX646" s="39"/>
      <c r="GZ646" s="39"/>
      <c r="HA646" s="17"/>
      <c r="HN646" s="39"/>
      <c r="HP646" s="39"/>
      <c r="HQ646" s="17"/>
      <c r="ID646" s="39"/>
      <c r="IF646" s="39"/>
      <c r="IG646" s="17"/>
      <c r="IT646" s="39"/>
      <c r="IV646" s="39"/>
    </row>
    <row r="647" spans="1:256" hidden="1" x14ac:dyDescent="0.2">
      <c r="A647" s="9">
        <v>3811</v>
      </c>
      <c r="B647" s="11" t="s">
        <v>322</v>
      </c>
      <c r="N647" s="8">
        <v>4000</v>
      </c>
      <c r="O647" s="8">
        <f t="shared" si="23"/>
        <v>0</v>
      </c>
      <c r="P647" s="8">
        <v>4000</v>
      </c>
      <c r="R647"/>
      <c r="AC647" s="36"/>
      <c r="AD647" s="39"/>
      <c r="AF647" s="39"/>
      <c r="AS647" s="36"/>
      <c r="AT647" s="39"/>
      <c r="AV647" s="39"/>
      <c r="BI647" s="36"/>
      <c r="BJ647" s="39"/>
      <c r="BL647" s="39"/>
      <c r="BY647" s="36"/>
      <c r="BZ647" s="39"/>
      <c r="CB647" s="39"/>
      <c r="CO647" s="36"/>
      <c r="CP647" s="39"/>
      <c r="CR647" s="39"/>
      <c r="DE647" s="36"/>
      <c r="DF647" s="39"/>
      <c r="DH647" s="39"/>
      <c r="DU647" s="36"/>
      <c r="DV647" s="39"/>
      <c r="DX647" s="39"/>
      <c r="EK647" s="36"/>
      <c r="EL647" s="39"/>
      <c r="EN647" s="39"/>
      <c r="FA647" s="36"/>
      <c r="FB647" s="39"/>
      <c r="FD647" s="39"/>
      <c r="FQ647" s="36"/>
      <c r="FR647" s="39"/>
      <c r="FT647" s="39"/>
      <c r="GG647" s="36"/>
      <c r="GH647" s="39"/>
      <c r="GJ647" s="39"/>
      <c r="GW647" s="36"/>
      <c r="GX647" s="39"/>
      <c r="GZ647" s="39"/>
      <c r="HM647" s="36"/>
      <c r="HN647" s="39"/>
      <c r="HP647" s="39"/>
      <c r="IC647" s="36"/>
      <c r="ID647" s="39"/>
      <c r="IF647" s="39"/>
      <c r="IS647" s="36"/>
      <c r="IT647" s="39"/>
      <c r="IV647" s="39"/>
    </row>
    <row r="648" spans="1:256" x14ac:dyDescent="0.2">
      <c r="B648" s="11"/>
      <c r="P648" s="8"/>
      <c r="R648"/>
      <c r="AC648" s="36"/>
      <c r="AD648" s="39"/>
      <c r="AF648" s="39"/>
      <c r="AS648" s="36"/>
      <c r="AT648" s="39"/>
      <c r="AV648" s="39"/>
      <c r="BI648" s="36"/>
      <c r="BJ648" s="39"/>
      <c r="BL648" s="39"/>
      <c r="BY648" s="36"/>
      <c r="BZ648" s="39"/>
      <c r="CB648" s="39"/>
      <c r="CO648" s="36"/>
      <c r="CP648" s="39"/>
      <c r="CR648" s="39"/>
      <c r="DE648" s="36"/>
      <c r="DF648" s="39"/>
      <c r="DH648" s="39"/>
      <c r="DU648" s="36"/>
      <c r="DV648" s="39"/>
      <c r="DX648" s="39"/>
      <c r="EK648" s="36"/>
      <c r="EL648" s="39"/>
      <c r="EN648" s="39"/>
      <c r="FA648" s="36"/>
      <c r="FB648" s="39"/>
      <c r="FD648" s="39"/>
      <c r="FQ648" s="36"/>
      <c r="FR648" s="39"/>
      <c r="FT648" s="39"/>
      <c r="GG648" s="36"/>
      <c r="GH648" s="39"/>
      <c r="GJ648" s="39"/>
      <c r="GW648" s="36"/>
      <c r="GX648" s="39"/>
      <c r="GZ648" s="39"/>
      <c r="HM648" s="36"/>
      <c r="HN648" s="39"/>
      <c r="HP648" s="39"/>
      <c r="IC648" s="36"/>
      <c r="ID648" s="39"/>
      <c r="IF648" s="39"/>
      <c r="IS648" s="36"/>
      <c r="IT648" s="39"/>
      <c r="IV648" s="39"/>
    </row>
    <row r="649" spans="1:256" x14ac:dyDescent="0.2">
      <c r="B649" s="11"/>
      <c r="P649" s="8"/>
      <c r="R649"/>
      <c r="AC649" s="36"/>
      <c r="AD649" s="39"/>
      <c r="AF649" s="39"/>
      <c r="AS649" s="36"/>
      <c r="AT649" s="39"/>
      <c r="AV649" s="39"/>
      <c r="BI649" s="36"/>
      <c r="BJ649" s="39"/>
      <c r="BL649" s="39"/>
      <c r="BY649" s="36"/>
      <c r="BZ649" s="39"/>
      <c r="CB649" s="39"/>
      <c r="CO649" s="36"/>
      <c r="CP649" s="39"/>
      <c r="CR649" s="39"/>
      <c r="DE649" s="36"/>
      <c r="DF649" s="39"/>
      <c r="DH649" s="39"/>
      <c r="DU649" s="36"/>
      <c r="DV649" s="39"/>
      <c r="DX649" s="39"/>
      <c r="EK649" s="36"/>
      <c r="EL649" s="39"/>
      <c r="EN649" s="39"/>
      <c r="FA649" s="36"/>
      <c r="FB649" s="39"/>
      <c r="FD649" s="39"/>
      <c r="FQ649" s="36"/>
      <c r="FR649" s="39"/>
      <c r="FT649" s="39"/>
      <c r="GG649" s="36"/>
      <c r="GH649" s="39"/>
      <c r="GJ649" s="39"/>
      <c r="GW649" s="36"/>
      <c r="GX649" s="39"/>
      <c r="GZ649" s="39"/>
      <c r="HM649" s="36"/>
      <c r="HN649" s="39"/>
      <c r="HP649" s="39"/>
      <c r="IC649" s="36"/>
      <c r="ID649" s="39"/>
      <c r="IF649" s="39"/>
      <c r="IS649" s="36"/>
      <c r="IT649" s="39"/>
      <c r="IV649" s="39"/>
    </row>
    <row r="650" spans="1:256" ht="15" x14ac:dyDescent="0.25">
      <c r="A650" s="111" t="s">
        <v>323</v>
      </c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2">
        <f>N651+N662+N674</f>
        <v>219000</v>
      </c>
      <c r="O650" s="112">
        <f>P650-N650</f>
        <v>0</v>
      </c>
      <c r="P650" s="112">
        <f>P651+P662+P674</f>
        <v>219000</v>
      </c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51"/>
      <c r="AE650" s="7"/>
      <c r="AF650" s="51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51"/>
      <c r="AU650" s="7"/>
      <c r="AV650" s="51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51"/>
      <c r="BK650" s="7"/>
      <c r="BL650" s="51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51"/>
      <c r="CA650" s="7"/>
      <c r="CB650" s="51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51"/>
      <c r="CQ650" s="7"/>
      <c r="CR650" s="51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51"/>
      <c r="DG650" s="7"/>
      <c r="DH650" s="51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51"/>
      <c r="DW650" s="7"/>
      <c r="DX650" s="51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51"/>
      <c r="EM650" s="7"/>
      <c r="EN650" s="51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51"/>
      <c r="FC650" s="7"/>
      <c r="FD650" s="51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51"/>
      <c r="FS650" s="7"/>
      <c r="FT650" s="51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51"/>
      <c r="GI650" s="7"/>
      <c r="GJ650" s="51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51"/>
      <c r="GY650" s="7"/>
      <c r="GZ650" s="51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51"/>
      <c r="HO650" s="7"/>
      <c r="HP650" s="51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51"/>
      <c r="IE650" s="7"/>
      <c r="IF650" s="51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51"/>
      <c r="IU650" s="7"/>
      <c r="IV650" s="51"/>
    </row>
    <row r="651" spans="1:256" ht="15" x14ac:dyDescent="0.25">
      <c r="A651" s="113" t="s">
        <v>324</v>
      </c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4">
        <f>N654</f>
        <v>185000</v>
      </c>
      <c r="O651" s="114">
        <f>P651-N651</f>
        <v>0</v>
      </c>
      <c r="P651" s="114">
        <f>P654</f>
        <v>185000</v>
      </c>
      <c r="R651"/>
    </row>
    <row r="652" spans="1:256" ht="15" x14ac:dyDescent="0.25">
      <c r="A652" s="115" t="s">
        <v>325</v>
      </c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6"/>
      <c r="O652" s="116"/>
      <c r="P652" s="116"/>
      <c r="R652"/>
    </row>
    <row r="653" spans="1:256" ht="15" x14ac:dyDescent="0.25">
      <c r="A653" s="140" t="s">
        <v>125</v>
      </c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2"/>
      <c r="O653" s="152"/>
      <c r="P653" s="152"/>
      <c r="R653"/>
    </row>
    <row r="654" spans="1:256" ht="15" x14ac:dyDescent="0.25">
      <c r="A654" s="120" t="s">
        <v>392</v>
      </c>
      <c r="B654" s="121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2">
        <f>N657</f>
        <v>185000</v>
      </c>
      <c r="O654" s="122">
        <f>P654-N654</f>
        <v>0</v>
      </c>
      <c r="P654" s="122">
        <f>P657</f>
        <v>185000</v>
      </c>
      <c r="R654"/>
    </row>
    <row r="655" spans="1:256" ht="15" x14ac:dyDescent="0.25">
      <c r="A655" s="49"/>
      <c r="N655" s="39"/>
      <c r="O655" s="39"/>
      <c r="P655" s="39"/>
      <c r="R655"/>
    </row>
    <row r="656" spans="1:256" x14ac:dyDescent="0.2">
      <c r="B656" s="11"/>
      <c r="P656" s="8"/>
      <c r="R656"/>
    </row>
    <row r="657" spans="1:18" x14ac:dyDescent="0.2">
      <c r="A657" s="10">
        <v>3</v>
      </c>
      <c r="B657" s="10" t="s">
        <v>3</v>
      </c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2">
        <f>N658</f>
        <v>185000</v>
      </c>
      <c r="O657" s="12">
        <f>P657-N657</f>
        <v>0</v>
      </c>
      <c r="P657" s="12">
        <f>P658</f>
        <v>185000</v>
      </c>
      <c r="R657"/>
    </row>
    <row r="658" spans="1:18" x14ac:dyDescent="0.2">
      <c r="A658" s="10">
        <v>38</v>
      </c>
      <c r="B658" s="10" t="s">
        <v>6</v>
      </c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2">
        <f>N659</f>
        <v>185000</v>
      </c>
      <c r="O658" s="12">
        <f>P658-N658</f>
        <v>0</v>
      </c>
      <c r="P658" s="12">
        <f>P659</f>
        <v>185000</v>
      </c>
      <c r="R658"/>
    </row>
    <row r="659" spans="1:18" x14ac:dyDescent="0.2">
      <c r="A659" s="10">
        <v>381</v>
      </c>
      <c r="B659" s="10" t="s">
        <v>326</v>
      </c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2">
        <v>185000</v>
      </c>
      <c r="O659" s="12">
        <f>P659-N659</f>
        <v>0</v>
      </c>
      <c r="P659" s="12">
        <v>185000</v>
      </c>
      <c r="R659"/>
    </row>
    <row r="660" spans="1:18" x14ac:dyDescent="0.2">
      <c r="P660" s="8"/>
      <c r="R660"/>
    </row>
    <row r="661" spans="1:18" x14ac:dyDescent="0.2">
      <c r="P661" s="8"/>
    </row>
    <row r="662" spans="1:18" ht="15" x14ac:dyDescent="0.25">
      <c r="A662" s="113" t="s">
        <v>327</v>
      </c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27">
        <f>N670</f>
        <v>19000</v>
      </c>
      <c r="O662" s="127">
        <f>P662-N662</f>
        <v>0</v>
      </c>
      <c r="P662" s="127">
        <f>P670</f>
        <v>19000</v>
      </c>
    </row>
    <row r="663" spans="1:18" ht="15" x14ac:dyDescent="0.25">
      <c r="A663" s="115" t="s">
        <v>325</v>
      </c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6"/>
      <c r="O663" s="116"/>
      <c r="P663" s="116"/>
    </row>
    <row r="664" spans="1:18" ht="15" x14ac:dyDescent="0.25">
      <c r="A664" s="140" t="s">
        <v>125</v>
      </c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2"/>
      <c r="O664" s="152"/>
      <c r="P664" s="152"/>
    </row>
    <row r="665" spans="1:18" ht="15" x14ac:dyDescent="0.25">
      <c r="A665" s="120" t="s">
        <v>393</v>
      </c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33"/>
      <c r="O665" s="133"/>
      <c r="P665" s="133"/>
    </row>
    <row r="666" spans="1:18" ht="15" x14ac:dyDescent="0.25">
      <c r="A666" s="49"/>
      <c r="N666" s="39"/>
      <c r="O666" s="39"/>
      <c r="P666" s="39"/>
    </row>
    <row r="667" spans="1:18" ht="15" x14ac:dyDescent="0.25">
      <c r="A667" s="120" t="s">
        <v>394</v>
      </c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2">
        <f>N670</f>
        <v>19000</v>
      </c>
      <c r="O667" s="122">
        <f>P667-N667</f>
        <v>0</v>
      </c>
      <c r="P667" s="122">
        <f>P670</f>
        <v>19000</v>
      </c>
    </row>
    <row r="668" spans="1:18" x14ac:dyDescent="0.2">
      <c r="A668" s="22"/>
      <c r="B668" s="47"/>
      <c r="P668" s="8"/>
    </row>
    <row r="669" spans="1:18" x14ac:dyDescent="0.2">
      <c r="A669" s="48">
        <v>3</v>
      </c>
      <c r="B669" s="10" t="s">
        <v>3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2"/>
      <c r="O669" s="12"/>
      <c r="P669" s="12"/>
    </row>
    <row r="670" spans="1:18" x14ac:dyDescent="0.2">
      <c r="A670" s="10">
        <v>38</v>
      </c>
      <c r="B670" s="10" t="s">
        <v>6</v>
      </c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2">
        <f>SUM(N671:N672)</f>
        <v>19000</v>
      </c>
      <c r="O670" s="12">
        <f>P670-N670</f>
        <v>0</v>
      </c>
      <c r="P670" s="12">
        <f>SUM(P671:P672)</f>
        <v>19000</v>
      </c>
    </row>
    <row r="671" spans="1:18" x14ac:dyDescent="0.2">
      <c r="A671" s="10">
        <v>381</v>
      </c>
      <c r="B671" s="10" t="s">
        <v>328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8">
        <v>14000</v>
      </c>
      <c r="O671" s="39">
        <f>P671-N671</f>
        <v>0</v>
      </c>
      <c r="P671" s="8">
        <v>14000</v>
      </c>
    </row>
    <row r="672" spans="1:18" x14ac:dyDescent="0.2">
      <c r="A672" s="48">
        <v>381</v>
      </c>
      <c r="B672" s="48" t="s">
        <v>329</v>
      </c>
      <c r="N672" s="8">
        <v>5000</v>
      </c>
      <c r="O672" s="39">
        <f>P672-N672</f>
        <v>0</v>
      </c>
      <c r="P672" s="8">
        <v>5000</v>
      </c>
    </row>
    <row r="673" spans="1:16" x14ac:dyDescent="0.2">
      <c r="A673" s="48"/>
      <c r="B673" s="48"/>
      <c r="O673" s="39"/>
      <c r="P673" s="8"/>
    </row>
    <row r="674" spans="1:16" ht="15" x14ac:dyDescent="0.25">
      <c r="A674" s="113" t="s">
        <v>330</v>
      </c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27">
        <f>N680</f>
        <v>15000</v>
      </c>
      <c r="O674" s="127">
        <f>P674-N674</f>
        <v>0</v>
      </c>
      <c r="P674" s="127">
        <f>P680</f>
        <v>15000</v>
      </c>
    </row>
    <row r="675" spans="1:16" ht="15" x14ac:dyDescent="0.25">
      <c r="A675" s="115" t="s">
        <v>325</v>
      </c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6"/>
      <c r="O675" s="116"/>
      <c r="P675" s="116"/>
    </row>
    <row r="676" spans="1:16" ht="15" x14ac:dyDescent="0.25">
      <c r="A676" s="140" t="s">
        <v>125</v>
      </c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2"/>
      <c r="O676" s="152"/>
      <c r="P676" s="152"/>
    </row>
    <row r="677" spans="1:16" ht="15" x14ac:dyDescent="0.25">
      <c r="A677" s="120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33"/>
      <c r="O677" s="133"/>
      <c r="P677" s="133"/>
    </row>
    <row r="678" spans="1:16" ht="15" x14ac:dyDescent="0.25">
      <c r="A678" s="120" t="s">
        <v>395</v>
      </c>
      <c r="B678" s="121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32">
        <f>N680</f>
        <v>15000</v>
      </c>
      <c r="O678" s="132">
        <f>P678-N678</f>
        <v>0</v>
      </c>
      <c r="P678" s="132">
        <f>P680</f>
        <v>15000</v>
      </c>
    </row>
    <row r="679" spans="1:16" x14ac:dyDescent="0.2">
      <c r="A679" s="22"/>
      <c r="B679" s="47"/>
      <c r="P679" s="8"/>
    </row>
    <row r="680" spans="1:16" x14ac:dyDescent="0.2">
      <c r="A680" s="10">
        <v>3</v>
      </c>
      <c r="B680" s="10" t="s">
        <v>3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2">
        <f>N681</f>
        <v>15000</v>
      </c>
      <c r="O680" s="12">
        <f>P680-N680</f>
        <v>0</v>
      </c>
      <c r="P680" s="12">
        <f>P681</f>
        <v>15000</v>
      </c>
    </row>
    <row r="681" spans="1:16" x14ac:dyDescent="0.2">
      <c r="A681" s="10">
        <v>38</v>
      </c>
      <c r="B681" s="10" t="s">
        <v>6</v>
      </c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2">
        <f>N682</f>
        <v>15000</v>
      </c>
      <c r="O681" s="12">
        <f>P681-N681</f>
        <v>0</v>
      </c>
      <c r="P681" s="12">
        <f>P682</f>
        <v>15000</v>
      </c>
    </row>
    <row r="682" spans="1:16" x14ac:dyDescent="0.2">
      <c r="A682" s="10">
        <v>381</v>
      </c>
      <c r="B682" s="10" t="s">
        <v>331</v>
      </c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8">
        <v>15000</v>
      </c>
      <c r="O682" s="8">
        <f>P682-N682</f>
        <v>0</v>
      </c>
      <c r="P682" s="8">
        <v>15000</v>
      </c>
    </row>
    <row r="683" spans="1:16" ht="14.25" hidden="1" customHeight="1" x14ac:dyDescent="0.2">
      <c r="A683" s="9">
        <v>3811</v>
      </c>
      <c r="B683" s="9" t="s">
        <v>332</v>
      </c>
      <c r="N683" s="8">
        <v>6000</v>
      </c>
      <c r="O683" s="8">
        <f>P683-N683</f>
        <v>-6000</v>
      </c>
      <c r="P683" s="8"/>
    </row>
    <row r="684" spans="1:16" hidden="1" x14ac:dyDescent="0.2">
      <c r="A684" s="9">
        <v>3811</v>
      </c>
      <c r="B684" s="9" t="s">
        <v>333</v>
      </c>
      <c r="N684" s="8">
        <v>4000</v>
      </c>
      <c r="O684" s="8">
        <f>P684-N684</f>
        <v>-4000</v>
      </c>
      <c r="P684" s="8"/>
    </row>
    <row r="685" spans="1:16" x14ac:dyDescent="0.2">
      <c r="P685" s="8"/>
    </row>
    <row r="686" spans="1:16" x14ac:dyDescent="0.2">
      <c r="P686" s="8"/>
    </row>
    <row r="687" spans="1:16" ht="15" x14ac:dyDescent="0.25">
      <c r="A687" s="111" t="s">
        <v>334</v>
      </c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2">
        <v>571600</v>
      </c>
      <c r="O687" s="112">
        <f>P687-N687</f>
        <v>4500</v>
      </c>
      <c r="P687" s="112">
        <f>P688+P746</f>
        <v>576100</v>
      </c>
    </row>
    <row r="688" spans="1:16" ht="15" x14ac:dyDescent="0.25">
      <c r="A688" s="113" t="s">
        <v>335</v>
      </c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4">
        <v>547600</v>
      </c>
      <c r="O688" s="114">
        <f>P688-N688</f>
        <v>4500</v>
      </c>
      <c r="P688" s="114">
        <f>P691+P712+P719</f>
        <v>552100</v>
      </c>
    </row>
    <row r="689" spans="1:16" ht="15" x14ac:dyDescent="0.25">
      <c r="A689" s="115" t="s">
        <v>336</v>
      </c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6"/>
      <c r="O689" s="116"/>
      <c r="P689" s="116"/>
    </row>
    <row r="690" spans="1:16" ht="15" x14ac:dyDescent="0.25">
      <c r="A690" s="140" t="s">
        <v>125</v>
      </c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2"/>
      <c r="O690" s="152"/>
      <c r="P690" s="152"/>
    </row>
    <row r="691" spans="1:16" ht="15" x14ac:dyDescent="0.25">
      <c r="A691" s="120" t="s">
        <v>337</v>
      </c>
      <c r="B691" s="121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2">
        <v>350000</v>
      </c>
      <c r="O691" s="122">
        <f>P691-N691</f>
        <v>4500</v>
      </c>
      <c r="P691" s="122">
        <f>P694</f>
        <v>354500</v>
      </c>
    </row>
    <row r="692" spans="1:16" ht="15" x14ac:dyDescent="0.25">
      <c r="A692" s="49"/>
      <c r="N692" s="39"/>
      <c r="O692" s="39"/>
      <c r="P692" s="39"/>
    </row>
    <row r="693" spans="1:16" x14ac:dyDescent="0.2">
      <c r="B693" s="11"/>
      <c r="P693" s="8"/>
    </row>
    <row r="694" spans="1:16" x14ac:dyDescent="0.2">
      <c r="A694" s="10">
        <v>3</v>
      </c>
      <c r="B694" s="10" t="s">
        <v>3</v>
      </c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2">
        <v>350000</v>
      </c>
      <c r="O694" s="12">
        <f t="shared" ref="O694:O706" si="24">P694-N694</f>
        <v>4500</v>
      </c>
      <c r="P694" s="12">
        <f>P695</f>
        <v>354500</v>
      </c>
    </row>
    <row r="695" spans="1:16" x14ac:dyDescent="0.2">
      <c r="A695" s="10">
        <v>37</v>
      </c>
      <c r="B695" s="10" t="s">
        <v>9</v>
      </c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2">
        <v>350000</v>
      </c>
      <c r="O695" s="12">
        <f t="shared" si="24"/>
        <v>4500</v>
      </c>
      <c r="P695" s="12">
        <f>P696+P708</f>
        <v>354500</v>
      </c>
    </row>
    <row r="696" spans="1:16" x14ac:dyDescent="0.2">
      <c r="A696" s="10">
        <v>372</v>
      </c>
      <c r="B696" s="10" t="s">
        <v>9</v>
      </c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2">
        <v>297000</v>
      </c>
      <c r="O696" s="12">
        <f t="shared" si="24"/>
        <v>2500</v>
      </c>
      <c r="P696" s="12">
        <v>299500</v>
      </c>
    </row>
    <row r="697" spans="1:16" hidden="1" x14ac:dyDescent="0.2">
      <c r="A697" s="9">
        <v>3721</v>
      </c>
      <c r="B697" s="9" t="s">
        <v>338</v>
      </c>
      <c r="N697" s="8">
        <v>3000</v>
      </c>
      <c r="O697" s="8">
        <f t="shared" si="24"/>
        <v>0</v>
      </c>
      <c r="P697" s="8">
        <v>3000</v>
      </c>
    </row>
    <row r="698" spans="1:16" hidden="1" x14ac:dyDescent="0.2">
      <c r="A698" s="11">
        <v>3721</v>
      </c>
      <c r="B698" s="11" t="s">
        <v>339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8">
        <v>3000</v>
      </c>
      <c r="O698" s="8">
        <f t="shared" si="24"/>
        <v>0</v>
      </c>
      <c r="P698" s="8">
        <v>3000</v>
      </c>
    </row>
    <row r="699" spans="1:16" hidden="1" x14ac:dyDescent="0.2">
      <c r="A699" s="11">
        <v>3721</v>
      </c>
      <c r="B699" s="47" t="s">
        <v>340</v>
      </c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5">
        <v>35000</v>
      </c>
      <c r="O699" s="15">
        <f t="shared" si="24"/>
        <v>5000</v>
      </c>
      <c r="P699" s="15">
        <v>40000</v>
      </c>
    </row>
    <row r="700" spans="1:16" hidden="1" x14ac:dyDescent="0.2">
      <c r="A700" s="9">
        <v>3721</v>
      </c>
      <c r="B700" s="11" t="s">
        <v>341</v>
      </c>
      <c r="N700" s="8">
        <v>20000</v>
      </c>
      <c r="O700" s="8">
        <f t="shared" si="24"/>
        <v>-4000</v>
      </c>
      <c r="P700" s="8">
        <v>16000</v>
      </c>
    </row>
    <row r="701" spans="1:16" hidden="1" x14ac:dyDescent="0.2">
      <c r="A701" s="11">
        <v>3721</v>
      </c>
      <c r="B701" s="11" t="s">
        <v>342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8">
        <v>50000</v>
      </c>
      <c r="O701" s="8">
        <f t="shared" si="24"/>
        <v>-30000</v>
      </c>
      <c r="P701" s="8">
        <v>20000</v>
      </c>
    </row>
    <row r="702" spans="1:16" hidden="1" x14ac:dyDescent="0.2">
      <c r="A702" s="47">
        <v>3721</v>
      </c>
      <c r="B702" s="47" t="s">
        <v>343</v>
      </c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8">
        <v>150000</v>
      </c>
      <c r="O702" s="8">
        <f t="shared" si="24"/>
        <v>0</v>
      </c>
      <c r="P702" s="8">
        <v>150000</v>
      </c>
    </row>
    <row r="703" spans="1:16" hidden="1" x14ac:dyDescent="0.2">
      <c r="A703" s="11">
        <v>3721</v>
      </c>
      <c r="B703" s="11" t="s">
        <v>344</v>
      </c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8">
        <v>10000</v>
      </c>
      <c r="O703" s="8">
        <f t="shared" si="24"/>
        <v>5000</v>
      </c>
      <c r="P703" s="8">
        <v>15000</v>
      </c>
    </row>
    <row r="704" spans="1:16" hidden="1" x14ac:dyDescent="0.2">
      <c r="A704" s="11">
        <v>3721</v>
      </c>
      <c r="B704" s="11" t="s">
        <v>345</v>
      </c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8">
        <v>500</v>
      </c>
      <c r="O704" s="8">
        <f t="shared" si="24"/>
        <v>6500</v>
      </c>
      <c r="P704" s="8">
        <v>7000</v>
      </c>
    </row>
    <row r="705" spans="1:16" hidden="1" x14ac:dyDescent="0.2">
      <c r="A705" s="11"/>
      <c r="B705" s="11" t="s">
        <v>346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O705" s="8">
        <f t="shared" si="24"/>
        <v>0</v>
      </c>
      <c r="P705" s="8"/>
    </row>
    <row r="706" spans="1:16" hidden="1" x14ac:dyDescent="0.2">
      <c r="A706" s="47">
        <v>3721</v>
      </c>
      <c r="B706" s="47" t="s">
        <v>347</v>
      </c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8">
        <v>35000</v>
      </c>
      <c r="O706" s="8">
        <f t="shared" si="24"/>
        <v>0</v>
      </c>
      <c r="P706" s="8">
        <v>35000</v>
      </c>
    </row>
    <row r="707" spans="1:16" x14ac:dyDescent="0.2">
      <c r="P707" s="8"/>
    </row>
    <row r="708" spans="1:16" x14ac:dyDescent="0.2">
      <c r="A708" s="10">
        <v>37</v>
      </c>
      <c r="B708" s="10" t="s">
        <v>9</v>
      </c>
      <c r="N708" s="12">
        <f>N709</f>
        <v>53000</v>
      </c>
      <c r="O708" s="12">
        <f>P708-N708</f>
        <v>2000</v>
      </c>
      <c r="P708" s="12">
        <f>P709</f>
        <v>55000</v>
      </c>
    </row>
    <row r="709" spans="1:16" x14ac:dyDescent="0.2">
      <c r="A709" s="10">
        <v>372</v>
      </c>
      <c r="B709" s="10" t="s">
        <v>348</v>
      </c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2">
        <v>53000</v>
      </c>
      <c r="O709" s="12">
        <f>P709-N709</f>
        <v>2000</v>
      </c>
      <c r="P709" s="12">
        <v>55000</v>
      </c>
    </row>
    <row r="710" spans="1:16" hidden="1" x14ac:dyDescent="0.2">
      <c r="A710" s="9">
        <v>3722</v>
      </c>
      <c r="B710" s="11" t="s">
        <v>349</v>
      </c>
      <c r="N710" s="8">
        <v>51000</v>
      </c>
      <c r="O710" s="8">
        <f>P710-N710</f>
        <v>2000</v>
      </c>
      <c r="P710" s="8">
        <v>53000</v>
      </c>
    </row>
    <row r="711" spans="1:16" x14ac:dyDescent="0.2">
      <c r="A711" s="22"/>
      <c r="B711" s="47"/>
      <c r="O711" s="15"/>
      <c r="P711" s="8"/>
    </row>
    <row r="712" spans="1:16" ht="15" x14ac:dyDescent="0.25">
      <c r="A712" s="120" t="s">
        <v>350</v>
      </c>
      <c r="B712" s="121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2">
        <f>N714</f>
        <v>8000</v>
      </c>
      <c r="O712" s="122">
        <f>P712-N712</f>
        <v>0</v>
      </c>
      <c r="P712" s="122">
        <f>P714</f>
        <v>8000</v>
      </c>
    </row>
    <row r="713" spans="1:16" ht="15" x14ac:dyDescent="0.25">
      <c r="A713" s="49"/>
      <c r="N713" s="39"/>
      <c r="O713" s="39"/>
      <c r="P713" s="39"/>
    </row>
    <row r="714" spans="1:16" x14ac:dyDescent="0.2">
      <c r="A714" s="48">
        <v>37</v>
      </c>
      <c r="B714" s="10" t="s">
        <v>9</v>
      </c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2">
        <f>N715</f>
        <v>8000</v>
      </c>
      <c r="O714" s="12">
        <f>P714-N714</f>
        <v>0</v>
      </c>
      <c r="P714" s="12">
        <f>P715</f>
        <v>8000</v>
      </c>
    </row>
    <row r="715" spans="1:16" x14ac:dyDescent="0.2">
      <c r="A715" s="48">
        <v>372</v>
      </c>
      <c r="B715" s="10" t="s">
        <v>49</v>
      </c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2">
        <f>N716</f>
        <v>8000</v>
      </c>
      <c r="O715" s="12">
        <f>P715-N715</f>
        <v>0</v>
      </c>
      <c r="P715" s="12">
        <v>8000</v>
      </c>
    </row>
    <row r="716" spans="1:16" hidden="1" x14ac:dyDescent="0.2">
      <c r="A716" s="22">
        <v>3722</v>
      </c>
      <c r="B716" s="47" t="s">
        <v>351</v>
      </c>
      <c r="N716" s="8">
        <v>8000</v>
      </c>
      <c r="O716" s="15">
        <f>P716-N716</f>
        <v>0</v>
      </c>
      <c r="P716" s="8">
        <v>8000</v>
      </c>
    </row>
    <row r="717" spans="1:16" x14ac:dyDescent="0.2">
      <c r="A717" s="22"/>
      <c r="B717" s="47"/>
      <c r="O717" s="39"/>
      <c r="P717" s="8"/>
    </row>
    <row r="718" spans="1:16" x14ac:dyDescent="0.2">
      <c r="A718" s="22"/>
      <c r="B718" s="47"/>
      <c r="O718" s="39"/>
      <c r="P718" s="8"/>
    </row>
    <row r="719" spans="1:16" ht="15" x14ac:dyDescent="0.25">
      <c r="A719" s="120" t="s">
        <v>396</v>
      </c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6">
        <v>189600</v>
      </c>
      <c r="O719" s="126">
        <f>O722+O740+O737</f>
        <v>0</v>
      </c>
      <c r="P719" s="126">
        <f>P722+P740+P737</f>
        <v>189600</v>
      </c>
    </row>
    <row r="720" spans="1:16" ht="15" x14ac:dyDescent="0.25">
      <c r="A720" s="140" t="s">
        <v>149</v>
      </c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1"/>
      <c r="O720" s="141">
        <f>P720-N720</f>
        <v>0</v>
      </c>
      <c r="P720" s="141"/>
    </row>
    <row r="721" spans="1:16" x14ac:dyDescent="0.2">
      <c r="A721" s="48"/>
      <c r="B721" s="48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2"/>
      <c r="O721" s="12"/>
      <c r="P721" s="12"/>
    </row>
    <row r="722" spans="1:16" x14ac:dyDescent="0.2">
      <c r="A722" s="48">
        <v>3</v>
      </c>
      <c r="B722" s="48" t="s">
        <v>3</v>
      </c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2">
        <v>189600</v>
      </c>
      <c r="O722" s="12">
        <f>P722-N722</f>
        <v>0</v>
      </c>
      <c r="P722" s="12">
        <f>P723+P731</f>
        <v>189600</v>
      </c>
    </row>
    <row r="723" spans="1:16" x14ac:dyDescent="0.2">
      <c r="A723" s="48">
        <v>31</v>
      </c>
      <c r="B723" s="48" t="s">
        <v>4</v>
      </c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2">
        <v>183800</v>
      </c>
      <c r="O723" s="12">
        <f>P723-N723</f>
        <v>0</v>
      </c>
      <c r="P723" s="12">
        <f>P724+P728</f>
        <v>183800</v>
      </c>
    </row>
    <row r="724" spans="1:16" x14ac:dyDescent="0.2">
      <c r="A724" s="48">
        <v>311</v>
      </c>
      <c r="B724" s="48" t="s">
        <v>352</v>
      </c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2">
        <v>157000</v>
      </c>
      <c r="O724" s="12">
        <f>P724-N724</f>
        <v>0</v>
      </c>
      <c r="P724" s="12">
        <v>157000</v>
      </c>
    </row>
    <row r="725" spans="1:16" hidden="1" x14ac:dyDescent="0.2">
      <c r="A725" s="47">
        <v>3111</v>
      </c>
      <c r="B725" s="47" t="s">
        <v>353</v>
      </c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5">
        <v>118500</v>
      </c>
      <c r="O725" s="15">
        <f>P725-N725</f>
        <v>3500</v>
      </c>
      <c r="P725" s="15">
        <v>122000</v>
      </c>
    </row>
    <row r="726" spans="1:16" hidden="1" x14ac:dyDescent="0.2">
      <c r="A726" s="47">
        <v>3111</v>
      </c>
      <c r="B726" s="47" t="s">
        <v>354</v>
      </c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5">
        <v>10400</v>
      </c>
      <c r="O726" s="15">
        <f>P726-N726</f>
        <v>-400</v>
      </c>
      <c r="P726" s="15">
        <v>10000</v>
      </c>
    </row>
    <row r="727" spans="1:16" x14ac:dyDescent="0.2">
      <c r="A727" s="48"/>
      <c r="B727" s="48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2"/>
      <c r="O727" s="12"/>
      <c r="P727" s="12"/>
    </row>
    <row r="728" spans="1:16" x14ac:dyDescent="0.2">
      <c r="A728" s="48">
        <v>313</v>
      </c>
      <c r="B728" s="48" t="s">
        <v>28</v>
      </c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2">
        <v>26800</v>
      </c>
      <c r="O728" s="12">
        <f t="shared" ref="O728:O735" si="25">P728-N728</f>
        <v>0</v>
      </c>
      <c r="P728" s="12">
        <v>26800</v>
      </c>
    </row>
    <row r="729" spans="1:16" hidden="1" x14ac:dyDescent="0.2">
      <c r="A729" s="47">
        <v>3131</v>
      </c>
      <c r="B729" s="47" t="s">
        <v>131</v>
      </c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5">
        <v>19500</v>
      </c>
      <c r="O729" s="15">
        <f t="shared" si="25"/>
        <v>-500</v>
      </c>
      <c r="P729" s="15">
        <v>19000</v>
      </c>
    </row>
    <row r="730" spans="1:16" hidden="1" x14ac:dyDescent="0.2">
      <c r="A730" s="47">
        <v>3131</v>
      </c>
      <c r="B730" s="47" t="s">
        <v>355</v>
      </c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5">
        <v>1700</v>
      </c>
      <c r="O730" s="15">
        <f t="shared" si="25"/>
        <v>300</v>
      </c>
      <c r="P730" s="15">
        <v>2000</v>
      </c>
    </row>
    <row r="731" spans="1:16" x14ac:dyDescent="0.2">
      <c r="A731" s="48">
        <v>32</v>
      </c>
      <c r="B731" s="48" t="s">
        <v>5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2">
        <v>5800</v>
      </c>
      <c r="O731" s="12">
        <f t="shared" si="25"/>
        <v>0</v>
      </c>
      <c r="P731" s="12">
        <f>P732</f>
        <v>5800</v>
      </c>
    </row>
    <row r="732" spans="1:16" x14ac:dyDescent="0.2">
      <c r="A732" s="48">
        <v>321</v>
      </c>
      <c r="B732" s="48" t="s">
        <v>29</v>
      </c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2">
        <v>5800</v>
      </c>
      <c r="O732" s="12">
        <f t="shared" si="25"/>
        <v>0</v>
      </c>
      <c r="P732" s="12">
        <v>5800</v>
      </c>
    </row>
    <row r="733" spans="1:16" hidden="1" x14ac:dyDescent="0.2">
      <c r="A733" s="47">
        <v>3211</v>
      </c>
      <c r="B733" s="47" t="s">
        <v>356</v>
      </c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5">
        <v>5800</v>
      </c>
      <c r="O733" s="15">
        <f t="shared" si="25"/>
        <v>-4000</v>
      </c>
      <c r="P733" s="15">
        <v>1800</v>
      </c>
    </row>
    <row r="734" spans="1:16" hidden="1" x14ac:dyDescent="0.2">
      <c r="A734" s="47">
        <v>3212</v>
      </c>
      <c r="B734" s="47" t="s">
        <v>216</v>
      </c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5">
        <v>22000</v>
      </c>
      <c r="O734" s="15">
        <f t="shared" si="25"/>
        <v>-18500</v>
      </c>
      <c r="P734" s="15">
        <v>3500</v>
      </c>
    </row>
    <row r="735" spans="1:16" hidden="1" x14ac:dyDescent="0.2">
      <c r="A735" s="47">
        <v>3227</v>
      </c>
      <c r="B735" s="47" t="s">
        <v>357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5">
        <v>2700</v>
      </c>
      <c r="O735" s="15">
        <f t="shared" si="25"/>
        <v>0</v>
      </c>
      <c r="P735" s="15">
        <v>2700</v>
      </c>
    </row>
    <row r="736" spans="1:16" x14ac:dyDescent="0.2">
      <c r="A736" s="47"/>
      <c r="B736" s="47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5"/>
      <c r="O736" s="15"/>
      <c r="P736" s="15"/>
    </row>
    <row r="737" spans="1:18" s="2" customFormat="1" hidden="1" x14ac:dyDescent="0.2">
      <c r="A737" s="48">
        <v>37</v>
      </c>
      <c r="B737" s="48" t="s">
        <v>9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2">
        <v>0</v>
      </c>
      <c r="O737" s="12">
        <v>0</v>
      </c>
      <c r="P737" s="12">
        <v>0</v>
      </c>
      <c r="Q737" s="163"/>
      <c r="R737" s="163"/>
    </row>
    <row r="738" spans="1:18" s="2" customFormat="1" hidden="1" x14ac:dyDescent="0.2">
      <c r="A738" s="48">
        <v>372</v>
      </c>
      <c r="B738" s="48" t="s">
        <v>49</v>
      </c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2">
        <v>0</v>
      </c>
      <c r="O738" s="12">
        <v>0</v>
      </c>
      <c r="P738" s="12">
        <v>0</v>
      </c>
      <c r="Q738" s="163"/>
      <c r="R738" s="163"/>
    </row>
    <row r="739" spans="1:18" hidden="1" x14ac:dyDescent="0.2">
      <c r="A739" s="48"/>
      <c r="B739" s="48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2"/>
      <c r="O739" s="12"/>
      <c r="P739" s="12"/>
    </row>
    <row r="740" spans="1:18" hidden="1" x14ac:dyDescent="0.2">
      <c r="A740" s="48">
        <v>4</v>
      </c>
      <c r="B740" s="48" t="s">
        <v>7</v>
      </c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2">
        <v>0</v>
      </c>
      <c r="O740" s="12">
        <v>0</v>
      </c>
      <c r="P740" s="12">
        <f>P741</f>
        <v>0</v>
      </c>
    </row>
    <row r="741" spans="1:18" hidden="1" x14ac:dyDescent="0.2">
      <c r="A741" s="48">
        <v>42</v>
      </c>
      <c r="B741" s="48" t="s">
        <v>51</v>
      </c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2">
        <v>0</v>
      </c>
      <c r="O741" s="12">
        <f>P741-N741</f>
        <v>0</v>
      </c>
      <c r="P741" s="12">
        <f>P742</f>
        <v>0</v>
      </c>
    </row>
    <row r="742" spans="1:18" hidden="1" x14ac:dyDescent="0.2">
      <c r="A742" s="48">
        <v>423</v>
      </c>
      <c r="B742" s="48" t="s">
        <v>358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2">
        <v>0</v>
      </c>
      <c r="O742" s="12">
        <f>P742-N742</f>
        <v>0</v>
      </c>
      <c r="P742" s="12">
        <v>0</v>
      </c>
    </row>
    <row r="743" spans="1:18" hidden="1" x14ac:dyDescent="0.2">
      <c r="A743" s="47">
        <v>4231</v>
      </c>
      <c r="B743" s="47" t="s">
        <v>359</v>
      </c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5">
        <v>0</v>
      </c>
      <c r="O743" s="15">
        <f>P743-N743</f>
        <v>4600</v>
      </c>
      <c r="P743" s="15">
        <v>4600</v>
      </c>
    </row>
    <row r="744" spans="1:18" hidden="1" x14ac:dyDescent="0.2">
      <c r="A744" s="22"/>
      <c r="B744" s="47"/>
      <c r="O744" s="15"/>
      <c r="P744" s="8"/>
    </row>
    <row r="745" spans="1:18" x14ac:dyDescent="0.2">
      <c r="A745" s="22"/>
      <c r="B745" s="47"/>
      <c r="O745" s="15"/>
      <c r="P745" s="8"/>
    </row>
    <row r="746" spans="1:18" ht="15" x14ac:dyDescent="0.25">
      <c r="A746" s="113" t="s">
        <v>360</v>
      </c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4">
        <f>N749+N760</f>
        <v>24000</v>
      </c>
      <c r="O746" s="114">
        <f>P746-N746</f>
        <v>0</v>
      </c>
      <c r="P746" s="114">
        <f>P749+P760</f>
        <v>24000</v>
      </c>
    </row>
    <row r="747" spans="1:18" ht="15" x14ac:dyDescent="0.25">
      <c r="A747" s="115" t="s">
        <v>336</v>
      </c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6"/>
      <c r="O747" s="116"/>
      <c r="P747" s="116"/>
    </row>
    <row r="748" spans="1:18" ht="15" x14ac:dyDescent="0.25">
      <c r="A748" s="117" t="s">
        <v>125</v>
      </c>
      <c r="B748" s="118"/>
      <c r="C748" s="118"/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9"/>
      <c r="O748" s="119"/>
      <c r="P748" s="119"/>
    </row>
    <row r="749" spans="1:18" ht="15" x14ac:dyDescent="0.25">
      <c r="A749" s="120" t="s">
        <v>361</v>
      </c>
      <c r="B749" s="121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2">
        <f>N752</f>
        <v>19000</v>
      </c>
      <c r="O749" s="122">
        <f>P749-N749</f>
        <v>0</v>
      </c>
      <c r="P749" s="122">
        <f>P752</f>
        <v>19000</v>
      </c>
    </row>
    <row r="750" spans="1:18" ht="15" x14ac:dyDescent="0.25">
      <c r="A750" s="49"/>
      <c r="N750" s="39"/>
      <c r="O750" s="39"/>
      <c r="P750" s="39"/>
    </row>
    <row r="751" spans="1:18" x14ac:dyDescent="0.2">
      <c r="A751" s="22"/>
      <c r="B751" s="47"/>
      <c r="O751" s="15"/>
      <c r="P751" s="8"/>
    </row>
    <row r="752" spans="1:18" x14ac:dyDescent="0.2">
      <c r="A752" s="48">
        <v>38</v>
      </c>
      <c r="B752" s="48" t="s">
        <v>6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2">
        <f>N753</f>
        <v>19000</v>
      </c>
      <c r="O752" s="12">
        <f t="shared" ref="O752:O757" si="26">P752-N752</f>
        <v>0</v>
      </c>
      <c r="P752" s="12">
        <f>P753</f>
        <v>19000</v>
      </c>
    </row>
    <row r="753" spans="1:16" x14ac:dyDescent="0.2">
      <c r="A753" s="48">
        <v>381</v>
      </c>
      <c r="B753" s="48" t="s">
        <v>32</v>
      </c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2">
        <v>19000</v>
      </c>
      <c r="O753" s="12">
        <f t="shared" si="26"/>
        <v>0</v>
      </c>
      <c r="P753" s="12">
        <v>19000</v>
      </c>
    </row>
    <row r="754" spans="1:16" hidden="1" x14ac:dyDescent="0.2">
      <c r="A754" s="22">
        <v>3811</v>
      </c>
      <c r="B754" s="47" t="s">
        <v>362</v>
      </c>
      <c r="N754" s="8">
        <v>11500</v>
      </c>
      <c r="O754" s="39">
        <f t="shared" si="26"/>
        <v>0</v>
      </c>
      <c r="P754" s="8">
        <v>11500</v>
      </c>
    </row>
    <row r="755" spans="1:16" hidden="1" x14ac:dyDescent="0.2">
      <c r="A755" s="22">
        <v>3811</v>
      </c>
      <c r="B755" s="47" t="s">
        <v>363</v>
      </c>
      <c r="N755" s="8">
        <v>5000</v>
      </c>
      <c r="O755" s="39">
        <f t="shared" si="26"/>
        <v>0</v>
      </c>
      <c r="P755" s="8">
        <v>5000</v>
      </c>
    </row>
    <row r="756" spans="1:16" hidden="1" x14ac:dyDescent="0.2">
      <c r="A756" s="22">
        <v>3811</v>
      </c>
      <c r="B756" s="47" t="s">
        <v>364</v>
      </c>
      <c r="N756" s="8">
        <v>1000</v>
      </c>
      <c r="O756" s="39">
        <f t="shared" si="26"/>
        <v>0</v>
      </c>
      <c r="P756" s="8">
        <v>1000</v>
      </c>
    </row>
    <row r="757" spans="1:16" hidden="1" x14ac:dyDescent="0.2">
      <c r="A757" s="11">
        <v>3811</v>
      </c>
      <c r="B757" s="11" t="s">
        <v>365</v>
      </c>
      <c r="C757" s="11"/>
      <c r="D757" s="11"/>
      <c r="E757" s="11"/>
      <c r="F757" s="10"/>
      <c r="G757" s="10"/>
      <c r="H757" s="10"/>
      <c r="I757" s="10"/>
      <c r="J757" s="10"/>
      <c r="K757" s="10"/>
      <c r="L757" s="10"/>
      <c r="M757" s="10"/>
      <c r="O757" s="39">
        <f t="shared" si="26"/>
        <v>1500</v>
      </c>
      <c r="P757" s="8">
        <v>1500</v>
      </c>
    </row>
    <row r="758" spans="1:16" x14ac:dyDescent="0.2">
      <c r="A758" s="11"/>
      <c r="B758" s="11"/>
      <c r="C758" s="11"/>
      <c r="D758" s="11"/>
      <c r="E758" s="11"/>
      <c r="F758" s="10"/>
      <c r="G758" s="10"/>
      <c r="H758" s="10"/>
      <c r="I758" s="10"/>
      <c r="J758" s="10"/>
      <c r="K758" s="10"/>
      <c r="L758" s="10"/>
      <c r="M758" s="10"/>
      <c r="O758" s="39"/>
      <c r="P758" s="8"/>
    </row>
    <row r="759" spans="1:16" ht="15" x14ac:dyDescent="0.25">
      <c r="A759" s="115" t="s">
        <v>366</v>
      </c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28"/>
      <c r="O759" s="128"/>
      <c r="P759" s="128"/>
    </row>
    <row r="760" spans="1:16" ht="15" x14ac:dyDescent="0.25">
      <c r="A760" s="134" t="s">
        <v>367</v>
      </c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57">
        <f>N764</f>
        <v>5000</v>
      </c>
      <c r="O760" s="157">
        <f>P760-N760</f>
        <v>0</v>
      </c>
      <c r="P760" s="157">
        <f>P764</f>
        <v>5000</v>
      </c>
    </row>
    <row r="761" spans="1:16" ht="15" x14ac:dyDescent="0.25">
      <c r="A761" s="117" t="s">
        <v>125</v>
      </c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24"/>
      <c r="O761" s="124"/>
      <c r="P761" s="124"/>
    </row>
    <row r="762" spans="1:16" ht="1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4"/>
      <c r="O762" s="14"/>
      <c r="P762" s="14"/>
    </row>
    <row r="763" spans="1:16" x14ac:dyDescent="0.2">
      <c r="A763" s="22"/>
      <c r="B763" s="47"/>
      <c r="P763" s="8"/>
    </row>
    <row r="764" spans="1:16" x14ac:dyDescent="0.2">
      <c r="A764" s="48">
        <v>38</v>
      </c>
      <c r="B764" s="48" t="s">
        <v>6</v>
      </c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2">
        <f>N765</f>
        <v>5000</v>
      </c>
      <c r="O764" s="12">
        <f>P764-N764</f>
        <v>0</v>
      </c>
      <c r="P764" s="12">
        <f>P765</f>
        <v>5000</v>
      </c>
    </row>
    <row r="765" spans="1:16" x14ac:dyDescent="0.2">
      <c r="A765" s="10">
        <v>381</v>
      </c>
      <c r="B765" s="10" t="s">
        <v>32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2">
        <v>5000</v>
      </c>
      <c r="O765" s="12">
        <f>P765-N765</f>
        <v>0</v>
      </c>
      <c r="P765" s="12">
        <v>5000</v>
      </c>
    </row>
    <row r="766" spans="1:16" hidden="1" x14ac:dyDescent="0.2">
      <c r="A766" s="11">
        <v>3811</v>
      </c>
      <c r="B766" s="11" t="s">
        <v>368</v>
      </c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5">
        <v>10000</v>
      </c>
      <c r="O766" s="15">
        <f>P766-N766</f>
        <v>-5000</v>
      </c>
      <c r="P766" s="15">
        <v>5000</v>
      </c>
    </row>
    <row r="767" spans="1:16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5"/>
      <c r="O767" s="15"/>
      <c r="P767" s="15"/>
    </row>
    <row r="768" spans="1:16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5"/>
      <c r="O768" s="15"/>
      <c r="P768" s="15"/>
    </row>
    <row r="769" spans="1:16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5"/>
      <c r="O769" s="15"/>
      <c r="P769" s="15"/>
    </row>
    <row r="770" spans="1:16" ht="15" x14ac:dyDescent="0.25">
      <c r="A770" s="111" t="s">
        <v>369</v>
      </c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2">
        <f>N777</f>
        <v>10000</v>
      </c>
      <c r="O770" s="112">
        <f>P770-N770</f>
        <v>0</v>
      </c>
      <c r="P770" s="112">
        <f>P777</f>
        <v>10000</v>
      </c>
    </row>
    <row r="771" spans="1:16" ht="15" x14ac:dyDescent="0.25">
      <c r="A771" s="113" t="s">
        <v>370</v>
      </c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36">
        <f>N774</f>
        <v>10000</v>
      </c>
      <c r="O771" s="136">
        <f>P771-N771</f>
        <v>0</v>
      </c>
      <c r="P771" s="136">
        <f>P774</f>
        <v>10000</v>
      </c>
    </row>
    <row r="772" spans="1:16" ht="15" x14ac:dyDescent="0.25">
      <c r="A772" s="115" t="s">
        <v>325</v>
      </c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47"/>
      <c r="O772" s="147"/>
      <c r="P772" s="147"/>
    </row>
    <row r="773" spans="1:16" ht="15" x14ac:dyDescent="0.25">
      <c r="A773" s="117" t="s">
        <v>125</v>
      </c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58"/>
      <c r="O773" s="158"/>
      <c r="P773" s="158"/>
    </row>
    <row r="774" spans="1:16" ht="15" x14ac:dyDescent="0.25">
      <c r="A774" s="120" t="s">
        <v>371</v>
      </c>
      <c r="B774" s="121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32">
        <f>N777</f>
        <v>10000</v>
      </c>
      <c r="O774" s="132">
        <f>P774-N774</f>
        <v>0</v>
      </c>
      <c r="P774" s="132">
        <f>P777</f>
        <v>10000</v>
      </c>
    </row>
    <row r="775" spans="1:16" ht="15" x14ac:dyDescent="0.25">
      <c r="A775" s="49"/>
      <c r="N775" s="15"/>
      <c r="O775" s="15"/>
      <c r="P775" s="15"/>
    </row>
    <row r="776" spans="1:16" x14ac:dyDescent="0.2">
      <c r="P776" s="8"/>
    </row>
    <row r="777" spans="1:16" x14ac:dyDescent="0.2">
      <c r="A777" s="48">
        <v>38</v>
      </c>
      <c r="B777" s="48" t="s">
        <v>6</v>
      </c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2">
        <f>N778</f>
        <v>10000</v>
      </c>
      <c r="O777" s="12">
        <f>P777-N777</f>
        <v>0</v>
      </c>
      <c r="P777" s="12">
        <f>P778</f>
        <v>10000</v>
      </c>
    </row>
    <row r="778" spans="1:16" x14ac:dyDescent="0.2">
      <c r="A778" s="10">
        <v>381</v>
      </c>
      <c r="B778" s="10" t="s">
        <v>32</v>
      </c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2">
        <f>N779</f>
        <v>10000</v>
      </c>
      <c r="O778" s="12">
        <f>P778-N778</f>
        <v>0</v>
      </c>
      <c r="P778" s="12">
        <v>10000</v>
      </c>
    </row>
    <row r="779" spans="1:16" hidden="1" x14ac:dyDescent="0.2">
      <c r="A779" s="11">
        <v>3811</v>
      </c>
      <c r="B779" s="11" t="s">
        <v>362</v>
      </c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5">
        <v>10000</v>
      </c>
      <c r="O779" s="15">
        <f>P779-N779</f>
        <v>0</v>
      </c>
      <c r="P779" s="15">
        <v>10000</v>
      </c>
    </row>
    <row r="780" spans="1:16" x14ac:dyDescent="0.2">
      <c r="A780" s="11"/>
      <c r="B780" s="11"/>
      <c r="C780" s="11"/>
      <c r="D780" s="11"/>
    </row>
    <row r="782" spans="1:16" ht="15" x14ac:dyDescent="0.25">
      <c r="A782" s="49"/>
      <c r="B782"/>
      <c r="C782"/>
      <c r="D782"/>
      <c r="E782"/>
      <c r="F782"/>
      <c r="G782"/>
      <c r="H782"/>
      <c r="I782"/>
      <c r="J782"/>
      <c r="K782"/>
      <c r="L782"/>
      <c r="M782" s="165" t="s">
        <v>404</v>
      </c>
      <c r="N782"/>
      <c r="O782"/>
      <c r="P782"/>
    </row>
    <row r="783" spans="1:16" x14ac:dyDescent="0.2">
      <c r="A783" s="16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">
      <c r="A784" s="16"/>
      <c r="B784" s="7" t="s">
        <v>470</v>
      </c>
      <c r="C784"/>
      <c r="D784"/>
      <c r="E784"/>
      <c r="F784"/>
      <c r="G784"/>
      <c r="H784"/>
      <c r="I784"/>
      <c r="J784"/>
      <c r="K784"/>
      <c r="L784"/>
      <c r="M784"/>
      <c r="N784" s="39"/>
      <c r="O784"/>
      <c r="P784" s="39"/>
    </row>
    <row r="785" spans="1:16" x14ac:dyDescent="0.2">
      <c r="A785" s="16"/>
      <c r="B785" s="7"/>
      <c r="C785"/>
      <c r="D785"/>
      <c r="E785"/>
      <c r="F785"/>
      <c r="G785"/>
      <c r="H785"/>
      <c r="I785"/>
      <c r="J785"/>
      <c r="K785"/>
      <c r="L785"/>
      <c r="M785"/>
      <c r="N785" s="39"/>
      <c r="O785"/>
      <c r="P785" s="39"/>
    </row>
    <row r="786" spans="1:16" x14ac:dyDescent="0.2">
      <c r="A786" s="16"/>
      <c r="B786" s="7"/>
      <c r="C786"/>
      <c r="D786"/>
      <c r="E786"/>
      <c r="F786"/>
      <c r="G786"/>
      <c r="H786"/>
      <c r="I786"/>
      <c r="J786"/>
      <c r="K786"/>
      <c r="L786"/>
      <c r="M786"/>
      <c r="N786" s="39"/>
      <c r="O786"/>
      <c r="P786" s="39"/>
    </row>
    <row r="787" spans="1:16" x14ac:dyDescent="0.2">
      <c r="A787" s="16"/>
      <c r="B787"/>
      <c r="C787"/>
      <c r="D787"/>
      <c r="E787"/>
      <c r="F787"/>
      <c r="G787"/>
      <c r="H787"/>
      <c r="I787"/>
      <c r="J787"/>
      <c r="K787"/>
      <c r="L787"/>
      <c r="M787"/>
      <c r="N787" s="39"/>
      <c r="O787"/>
      <c r="P787" s="39"/>
    </row>
    <row r="788" spans="1:16" x14ac:dyDescent="0.2">
      <c r="A788" s="17" t="s">
        <v>405</v>
      </c>
      <c r="B788"/>
      <c r="C788"/>
      <c r="D788"/>
      <c r="E788"/>
      <c r="F788"/>
      <c r="G788"/>
      <c r="H788"/>
      <c r="I788"/>
      <c r="J788"/>
      <c r="K788"/>
      <c r="L788"/>
      <c r="M788" s="165"/>
      <c r="N788" s="39"/>
      <c r="O788"/>
      <c r="P788" s="39"/>
    </row>
    <row r="789" spans="1:16" x14ac:dyDescent="0.2">
      <c r="A789" s="17"/>
      <c r="B789"/>
      <c r="C789"/>
      <c r="D789"/>
      <c r="E789"/>
      <c r="F789"/>
      <c r="G789"/>
      <c r="H789"/>
      <c r="I789"/>
      <c r="J789"/>
      <c r="K789"/>
      <c r="L789"/>
      <c r="M789" s="165" t="s">
        <v>406</v>
      </c>
      <c r="N789" s="39"/>
      <c r="O789"/>
      <c r="P789" s="39"/>
    </row>
    <row r="790" spans="1:16" x14ac:dyDescent="0.2">
      <c r="A790" s="17"/>
      <c r="B790"/>
      <c r="C790"/>
      <c r="D790"/>
      <c r="E790"/>
      <c r="F790"/>
      <c r="G790"/>
      <c r="H790"/>
      <c r="I790"/>
      <c r="J790"/>
      <c r="K790"/>
      <c r="L790"/>
      <c r="M790" s="165"/>
      <c r="N790" s="39"/>
      <c r="O790"/>
      <c r="P790" s="39"/>
    </row>
    <row r="791" spans="1:16" x14ac:dyDescent="0.2">
      <c r="A791"/>
      <c r="B791" s="7" t="s">
        <v>407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51"/>
      <c r="O791" s="7"/>
      <c r="P791" s="51"/>
    </row>
    <row r="792" spans="1:16" ht="15" x14ac:dyDescent="0.25">
      <c r="A792"/>
      <c r="B792"/>
      <c r="C792"/>
      <c r="D792"/>
      <c r="E792"/>
      <c r="F792"/>
      <c r="G792"/>
      <c r="H792"/>
      <c r="I792"/>
      <c r="J792" s="4"/>
      <c r="K792" s="2"/>
      <c r="L792"/>
      <c r="M792"/>
      <c r="N792"/>
      <c r="O792"/>
      <c r="P792"/>
    </row>
    <row r="793" spans="1:16" ht="15" x14ac:dyDescent="0.25">
      <c r="A793"/>
      <c r="B793"/>
      <c r="C793"/>
      <c r="D793"/>
      <c r="E793"/>
      <c r="F793"/>
      <c r="G793"/>
      <c r="H793"/>
      <c r="I793"/>
      <c r="J793" s="4"/>
      <c r="K793" s="2"/>
      <c r="L793"/>
      <c r="M793"/>
      <c r="N793"/>
      <c r="O793"/>
      <c r="P793"/>
    </row>
    <row r="794" spans="1:16" x14ac:dyDescent="0.2">
      <c r="A794"/>
      <c r="B794"/>
      <c r="C794"/>
      <c r="D794"/>
      <c r="E794"/>
      <c r="F794" s="191" t="s">
        <v>408</v>
      </c>
      <c r="G794" s="191"/>
      <c r="H794" s="191"/>
      <c r="I794" s="191"/>
      <c r="J794" s="191"/>
      <c r="K794" s="191"/>
      <c r="L794" s="191"/>
      <c r="M794" s="191"/>
      <c r="N794"/>
      <c r="O794"/>
      <c r="P794"/>
    </row>
    <row r="795" spans="1:16" x14ac:dyDescent="0.2">
      <c r="A795"/>
      <c r="B795" s="41"/>
      <c r="C795" s="41"/>
      <c r="D795" s="41"/>
      <c r="E795" s="41"/>
      <c r="F795" s="166" t="s">
        <v>412</v>
      </c>
      <c r="G795" s="166" t="s">
        <v>409</v>
      </c>
      <c r="H795" s="166"/>
      <c r="I795" s="166"/>
      <c r="J795" s="2"/>
      <c r="K795" s="2"/>
      <c r="L795" s="2"/>
      <c r="M795" s="2"/>
      <c r="N795"/>
      <c r="O795"/>
      <c r="P795"/>
    </row>
    <row r="796" spans="1:16" x14ac:dyDescent="0.2">
      <c r="A796" s="41"/>
      <c r="B796" s="7"/>
      <c r="C796" s="7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">
      <c r="A797" s="7" t="s">
        <v>496</v>
      </c>
      <c r="B797" s="7"/>
      <c r="C797" s="7"/>
      <c r="D797"/>
      <c r="E797"/>
      <c r="F797"/>
      <c r="G797"/>
      <c r="H797"/>
      <c r="I797"/>
      <c r="J797" s="39"/>
      <c r="K797"/>
      <c r="L797"/>
      <c r="M797"/>
      <c r="N797"/>
      <c r="O797"/>
      <c r="P797"/>
    </row>
    <row r="798" spans="1:16" x14ac:dyDescent="0.2">
      <c r="A798" s="7" t="s">
        <v>497</v>
      </c>
      <c r="B798" s="7"/>
      <c r="C798" s="7"/>
      <c r="D798"/>
      <c r="E798"/>
      <c r="F798"/>
      <c r="G798"/>
      <c r="H798"/>
      <c r="I798"/>
      <c r="J798" s="39"/>
      <c r="K798" s="2"/>
      <c r="L798"/>
      <c r="M798"/>
      <c r="N798"/>
      <c r="O798"/>
      <c r="P798"/>
    </row>
    <row r="799" spans="1:16" x14ac:dyDescent="0.2">
      <c r="A799" s="7" t="s">
        <v>498</v>
      </c>
      <c r="B799"/>
      <c r="C799"/>
      <c r="D799"/>
      <c r="E799"/>
      <c r="F799"/>
      <c r="G799"/>
      <c r="H799"/>
      <c r="I799" t="s">
        <v>410</v>
      </c>
      <c r="J799"/>
      <c r="K799"/>
      <c r="L799"/>
      <c r="M799"/>
      <c r="N799"/>
      <c r="O799" s="167" t="s">
        <v>413</v>
      </c>
      <c r="P799"/>
    </row>
    <row r="800" spans="1:16" x14ac:dyDescent="0.2">
      <c r="A800"/>
      <c r="B800"/>
      <c r="C800"/>
      <c r="D800"/>
      <c r="E800"/>
      <c r="F800"/>
      <c r="G800"/>
      <c r="H800"/>
      <c r="I800" s="7"/>
      <c r="J800"/>
      <c r="K800"/>
      <c r="L800"/>
      <c r="M800"/>
      <c r="N800"/>
      <c r="O800"/>
      <c r="P800"/>
    </row>
    <row r="801" spans="1:16" x14ac:dyDescent="0.2">
      <c r="A801"/>
      <c r="B801"/>
      <c r="C801"/>
      <c r="D801"/>
      <c r="E801"/>
      <c r="F801"/>
      <c r="G801"/>
      <c r="H801"/>
      <c r="I801" s="2" t="s">
        <v>411</v>
      </c>
      <c r="J801"/>
      <c r="K801"/>
      <c r="L801"/>
      <c r="M801"/>
      <c r="N801"/>
      <c r="O801" s="36" t="s">
        <v>414</v>
      </c>
      <c r="P801"/>
    </row>
  </sheetData>
  <mergeCells count="6">
    <mergeCell ref="A155:F155"/>
    <mergeCell ref="A1:R1"/>
    <mergeCell ref="A5:Q6"/>
    <mergeCell ref="A4:Q4"/>
    <mergeCell ref="B54:F54"/>
    <mergeCell ref="F794:M794"/>
  </mergeCells>
  <phoneticPr fontId="1" type="noConversion"/>
  <pageMargins left="0.11811023622047245" right="0.11811023622047245" top="0.70866141732283472" bottom="0.39370078740157483" header="0.51181102362204722" footer="0.51181102362204722"/>
  <pageSetup paperSize="9" orientation="landscape" horizontalDpi="429496729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8" workbookViewId="0">
      <selection activeCell="F52" sqref="F52"/>
    </sheetView>
  </sheetViews>
  <sheetFormatPr defaultRowHeight="12.75" x14ac:dyDescent="0.2"/>
  <cols>
    <col min="1" max="1" width="12.5703125" customWidth="1"/>
    <col min="2" max="2" width="21.5703125" customWidth="1"/>
    <col min="3" max="3" width="15.85546875" customWidth="1"/>
    <col min="4" max="4" width="13.7109375" customWidth="1"/>
    <col min="5" max="5" width="13" customWidth="1"/>
    <col min="6" max="6" width="23" customWidth="1"/>
    <col min="7" max="7" width="33.85546875" customWidth="1"/>
  </cols>
  <sheetData>
    <row r="1" spans="1:7" x14ac:dyDescent="0.2">
      <c r="A1" s="100" t="s">
        <v>115</v>
      </c>
      <c r="B1" s="100"/>
      <c r="C1" s="100"/>
      <c r="D1" s="100"/>
      <c r="E1" s="100"/>
      <c r="F1" s="100"/>
      <c r="G1" s="100"/>
    </row>
    <row r="2" spans="1:7" x14ac:dyDescent="0.2">
      <c r="A2" s="100" t="s">
        <v>116</v>
      </c>
      <c r="B2" s="100"/>
      <c r="C2" s="100"/>
      <c r="D2" s="100"/>
      <c r="E2" s="100"/>
      <c r="F2" s="100"/>
      <c r="G2" s="100"/>
    </row>
    <row r="3" spans="1:7" x14ac:dyDescent="0.2">
      <c r="A3" s="100" t="s">
        <v>117</v>
      </c>
      <c r="B3" s="100"/>
      <c r="C3" s="100"/>
      <c r="D3" s="100"/>
      <c r="E3" s="100"/>
      <c r="F3" s="100"/>
      <c r="G3" s="100"/>
    </row>
    <row r="4" spans="1:7" x14ac:dyDescent="0.2">
      <c r="A4" s="100" t="s">
        <v>118</v>
      </c>
      <c r="B4" s="100"/>
      <c r="C4" s="100"/>
      <c r="D4" s="100"/>
      <c r="E4" s="100"/>
      <c r="F4" s="100"/>
      <c r="G4" s="100"/>
    </row>
    <row r="5" spans="1:7" s="182" customFormat="1" ht="12" x14ac:dyDescent="0.2">
      <c r="A5" s="181" t="s">
        <v>496</v>
      </c>
      <c r="B5" s="181"/>
      <c r="C5" s="181"/>
      <c r="D5" s="181"/>
      <c r="E5" s="181"/>
      <c r="F5" s="181"/>
      <c r="G5" s="181"/>
    </row>
    <row r="6" spans="1:7" s="182" customFormat="1" ht="12" x14ac:dyDescent="0.2">
      <c r="A6" s="181" t="s">
        <v>497</v>
      </c>
      <c r="B6" s="181"/>
      <c r="C6" s="181"/>
      <c r="D6" s="181"/>
      <c r="E6" s="181"/>
      <c r="F6" s="181"/>
      <c r="G6" s="181"/>
    </row>
    <row r="7" spans="1:7" s="182" customFormat="1" ht="12" x14ac:dyDescent="0.2">
      <c r="A7" s="181" t="s">
        <v>498</v>
      </c>
      <c r="B7" s="181"/>
      <c r="C7" s="181"/>
      <c r="D7" s="181"/>
      <c r="E7" s="181"/>
      <c r="F7" s="181"/>
      <c r="G7" s="181"/>
    </row>
    <row r="8" spans="1:7" x14ac:dyDescent="0.2">
      <c r="A8" s="71"/>
      <c r="B8" s="72"/>
      <c r="C8" s="72"/>
      <c r="D8" s="72"/>
      <c r="E8" s="72"/>
      <c r="F8" s="72"/>
      <c r="G8" s="72"/>
    </row>
    <row r="9" spans="1:7" ht="18" x14ac:dyDescent="0.25">
      <c r="A9" s="168" t="s">
        <v>423</v>
      </c>
      <c r="B9" s="168"/>
      <c r="C9" s="168"/>
      <c r="D9" s="168"/>
      <c r="E9" s="168"/>
      <c r="F9" s="168"/>
      <c r="G9" s="168"/>
    </row>
    <row r="10" spans="1:7" ht="18" x14ac:dyDescent="0.25">
      <c r="A10" s="192" t="s">
        <v>478</v>
      </c>
      <c r="B10" s="192"/>
      <c r="C10" s="192"/>
      <c r="D10" s="192"/>
      <c r="E10" s="192"/>
      <c r="F10" s="192"/>
      <c r="G10" s="192"/>
    </row>
    <row r="11" spans="1:7" ht="18" x14ac:dyDescent="0.25">
      <c r="A11" s="74"/>
      <c r="B11" s="74"/>
      <c r="C11" s="74"/>
      <c r="D11" s="74"/>
      <c r="E11" s="74"/>
      <c r="F11" s="74"/>
      <c r="G11" s="74"/>
    </row>
    <row r="12" spans="1:7" ht="25.5" x14ac:dyDescent="0.2">
      <c r="A12" s="77" t="s">
        <v>93</v>
      </c>
      <c r="B12" s="77" t="s">
        <v>94</v>
      </c>
      <c r="C12" s="77" t="s">
        <v>471</v>
      </c>
      <c r="D12" s="77" t="s">
        <v>415</v>
      </c>
      <c r="E12" s="77" t="s">
        <v>472</v>
      </c>
      <c r="F12" s="77" t="s">
        <v>95</v>
      </c>
      <c r="G12" s="78" t="s">
        <v>96</v>
      </c>
    </row>
    <row r="13" spans="1:7" ht="38.25" x14ac:dyDescent="0.2">
      <c r="A13" s="79" t="s">
        <v>416</v>
      </c>
      <c r="B13" s="80" t="s">
        <v>109</v>
      </c>
      <c r="C13" s="81">
        <v>200000</v>
      </c>
      <c r="D13" s="81">
        <v>200000</v>
      </c>
      <c r="E13" s="81">
        <v>200000</v>
      </c>
      <c r="F13" s="82" t="s">
        <v>427</v>
      </c>
      <c r="G13" s="82" t="s">
        <v>102</v>
      </c>
    </row>
    <row r="14" spans="1:7" ht="38.25" x14ac:dyDescent="0.2">
      <c r="A14" s="79" t="s">
        <v>417</v>
      </c>
      <c r="B14" s="79" t="s">
        <v>418</v>
      </c>
      <c r="C14" s="81">
        <v>750000</v>
      </c>
      <c r="D14" s="81">
        <v>800000</v>
      </c>
      <c r="E14" s="81">
        <v>500000</v>
      </c>
      <c r="F14" s="82" t="s">
        <v>427</v>
      </c>
      <c r="G14" s="82" t="s">
        <v>102</v>
      </c>
    </row>
    <row r="15" spans="1:7" ht="51" x14ac:dyDescent="0.2">
      <c r="A15" s="84" t="s">
        <v>482</v>
      </c>
      <c r="B15" s="80" t="s">
        <v>480</v>
      </c>
      <c r="C15" s="85">
        <v>555000</v>
      </c>
      <c r="D15" s="85">
        <v>250000</v>
      </c>
      <c r="E15" s="85">
        <v>250000</v>
      </c>
      <c r="F15" s="86" t="s">
        <v>100</v>
      </c>
      <c r="G15" s="86" t="s">
        <v>101</v>
      </c>
    </row>
    <row r="16" spans="1:7" ht="42" customHeight="1" x14ac:dyDescent="0.2">
      <c r="A16" s="84" t="s">
        <v>483</v>
      </c>
      <c r="B16" s="80" t="s">
        <v>474</v>
      </c>
      <c r="C16" s="85">
        <v>150000</v>
      </c>
      <c r="D16" s="85">
        <v>0</v>
      </c>
      <c r="E16" s="85">
        <v>0</v>
      </c>
      <c r="F16" s="88" t="s">
        <v>104</v>
      </c>
      <c r="G16" s="87" t="s">
        <v>105</v>
      </c>
    </row>
    <row r="17" spans="1:7" ht="46.15" customHeight="1" x14ac:dyDescent="0.2">
      <c r="A17" s="84" t="s">
        <v>493</v>
      </c>
      <c r="B17" s="80" t="s">
        <v>479</v>
      </c>
      <c r="C17" s="85">
        <v>40000</v>
      </c>
      <c r="D17" s="85">
        <v>70000</v>
      </c>
      <c r="E17" s="85">
        <v>0</v>
      </c>
      <c r="F17" s="88" t="s">
        <v>104</v>
      </c>
      <c r="G17" s="87" t="s">
        <v>105</v>
      </c>
    </row>
    <row r="18" spans="1:7" ht="42" customHeight="1" x14ac:dyDescent="0.2">
      <c r="A18" s="84" t="s">
        <v>484</v>
      </c>
      <c r="B18" s="80" t="s">
        <v>475</v>
      </c>
      <c r="C18" s="85">
        <v>200000</v>
      </c>
      <c r="D18" s="85">
        <v>200000</v>
      </c>
      <c r="E18" s="85">
        <v>200000</v>
      </c>
      <c r="F18" s="88" t="s">
        <v>104</v>
      </c>
      <c r="G18" s="87" t="s">
        <v>105</v>
      </c>
    </row>
    <row r="19" spans="1:7" ht="37.9" customHeight="1" x14ac:dyDescent="0.2">
      <c r="A19" s="84" t="s">
        <v>419</v>
      </c>
      <c r="B19" s="80" t="s">
        <v>420</v>
      </c>
      <c r="C19" s="85">
        <v>20000</v>
      </c>
      <c r="D19" s="85">
        <v>20000</v>
      </c>
      <c r="E19" s="85">
        <v>20000</v>
      </c>
      <c r="F19" s="88" t="s">
        <v>104</v>
      </c>
      <c r="G19" s="87" t="s">
        <v>105</v>
      </c>
    </row>
    <row r="20" spans="1:7" ht="25.5" x14ac:dyDescent="0.2">
      <c r="A20" s="84" t="s">
        <v>421</v>
      </c>
      <c r="B20" s="80" t="s">
        <v>106</v>
      </c>
      <c r="C20" s="85">
        <v>15049937.5</v>
      </c>
      <c r="D20" s="85">
        <v>0</v>
      </c>
      <c r="E20" s="85">
        <v>0</v>
      </c>
      <c r="F20" s="86" t="s">
        <v>107</v>
      </c>
      <c r="G20" s="87" t="s">
        <v>108</v>
      </c>
    </row>
    <row r="21" spans="1:7" ht="34.15" customHeight="1" x14ac:dyDescent="0.2">
      <c r="A21" s="84" t="s">
        <v>419</v>
      </c>
      <c r="B21" s="80" t="s">
        <v>103</v>
      </c>
      <c r="C21" s="85">
        <v>164000</v>
      </c>
      <c r="D21" s="85">
        <v>182000</v>
      </c>
      <c r="E21" s="85">
        <v>161000</v>
      </c>
      <c r="F21" s="86" t="s">
        <v>107</v>
      </c>
      <c r="G21" s="87" t="s">
        <v>108</v>
      </c>
    </row>
    <row r="22" spans="1:7" s="2" customFormat="1" ht="38.25" x14ac:dyDescent="0.2">
      <c r="A22" s="84" t="s">
        <v>422</v>
      </c>
      <c r="B22" s="169" t="s">
        <v>473</v>
      </c>
      <c r="C22" s="85">
        <v>100000</v>
      </c>
      <c r="D22" s="85">
        <v>0</v>
      </c>
      <c r="E22" s="85">
        <v>0</v>
      </c>
      <c r="F22" s="82" t="s">
        <v>427</v>
      </c>
      <c r="G22" s="82" t="s">
        <v>102</v>
      </c>
    </row>
    <row r="23" spans="1:7" ht="63.75" x14ac:dyDescent="0.2">
      <c r="A23" s="84" t="s">
        <v>482</v>
      </c>
      <c r="B23" s="80" t="s">
        <v>424</v>
      </c>
      <c r="C23" s="85">
        <v>930000</v>
      </c>
      <c r="D23" s="85">
        <v>40000</v>
      </c>
      <c r="E23" s="85">
        <v>0</v>
      </c>
      <c r="F23" s="170" t="s">
        <v>99</v>
      </c>
      <c r="G23" s="170" t="s">
        <v>428</v>
      </c>
    </row>
    <row r="24" spans="1:7" ht="51" x14ac:dyDescent="0.2">
      <c r="A24" s="84" t="s">
        <v>485</v>
      </c>
      <c r="B24" s="80" t="s">
        <v>476</v>
      </c>
      <c r="C24" s="85">
        <v>350000</v>
      </c>
      <c r="D24" s="85">
        <v>1000000</v>
      </c>
      <c r="E24" s="85">
        <v>1000000</v>
      </c>
      <c r="F24" s="170" t="s">
        <v>486</v>
      </c>
      <c r="G24" s="170" t="s">
        <v>487</v>
      </c>
    </row>
    <row r="25" spans="1:7" ht="51" x14ac:dyDescent="0.2">
      <c r="A25" s="84" t="s">
        <v>425</v>
      </c>
      <c r="B25" s="80" t="s">
        <v>426</v>
      </c>
      <c r="C25" s="85">
        <v>75000</v>
      </c>
      <c r="D25" s="85">
        <v>50000</v>
      </c>
      <c r="E25" s="85">
        <v>50000</v>
      </c>
      <c r="F25" s="82" t="s">
        <v>97</v>
      </c>
      <c r="G25" s="83" t="s">
        <v>98</v>
      </c>
    </row>
    <row r="26" spans="1:7" s="7" customFormat="1" x14ac:dyDescent="0.2">
      <c r="A26" s="84"/>
      <c r="B26" s="169"/>
      <c r="C26" s="85"/>
      <c r="D26" s="85"/>
      <c r="E26" s="85"/>
      <c r="F26" s="86"/>
      <c r="G26" s="87"/>
    </row>
    <row r="27" spans="1:7" ht="15" x14ac:dyDescent="0.25">
      <c r="A27" s="89" t="s">
        <v>110</v>
      </c>
      <c r="B27" s="89"/>
      <c r="C27" s="90">
        <f>SUM(C13:C26)</f>
        <v>18583937.5</v>
      </c>
      <c r="D27" s="90">
        <f>SUM(D13:D26)</f>
        <v>2812000</v>
      </c>
      <c r="E27" s="90">
        <f>SUM(E13:E26)</f>
        <v>2381000</v>
      </c>
      <c r="F27" s="91"/>
      <c r="G27" s="92"/>
    </row>
    <row r="28" spans="1:7" x14ac:dyDescent="0.2">
      <c r="A28" s="76"/>
      <c r="B28" s="76"/>
      <c r="C28" s="76"/>
      <c r="D28" s="76"/>
      <c r="E28" s="76"/>
      <c r="F28" s="93"/>
      <c r="G28" s="72"/>
    </row>
    <row r="29" spans="1:7" ht="15" x14ac:dyDescent="0.25">
      <c r="A29" s="94" t="s">
        <v>111</v>
      </c>
      <c r="B29" s="73"/>
      <c r="C29" s="73"/>
      <c r="D29" s="73"/>
      <c r="E29" s="73"/>
      <c r="F29" s="73"/>
      <c r="G29" s="73"/>
    </row>
    <row r="30" spans="1:7" x14ac:dyDescent="0.2">
      <c r="A30" s="95" t="s">
        <v>112</v>
      </c>
      <c r="B30" s="95"/>
      <c r="C30" s="96">
        <v>967937.5</v>
      </c>
      <c r="D30" s="96">
        <v>712000</v>
      </c>
      <c r="E30" s="96">
        <v>581000</v>
      </c>
      <c r="F30" s="95"/>
      <c r="G30" s="95"/>
    </row>
    <row r="31" spans="1:7" x14ac:dyDescent="0.2">
      <c r="A31" s="95" t="s">
        <v>113</v>
      </c>
      <c r="B31" s="95"/>
      <c r="C31" s="96">
        <v>17616000</v>
      </c>
      <c r="D31" s="96">
        <v>2100000</v>
      </c>
      <c r="E31" s="96">
        <v>2429622</v>
      </c>
      <c r="F31" s="95"/>
      <c r="G31" s="95"/>
    </row>
    <row r="32" spans="1:7" x14ac:dyDescent="0.2">
      <c r="A32" s="73"/>
      <c r="B32" s="73"/>
      <c r="C32" s="97"/>
      <c r="D32" s="97"/>
      <c r="E32" s="97"/>
      <c r="F32" s="73"/>
      <c r="G32" s="73"/>
    </row>
    <row r="33" spans="1:7" ht="15" x14ac:dyDescent="0.25">
      <c r="A33" s="98" t="s">
        <v>114</v>
      </c>
      <c r="B33" s="98"/>
      <c r="C33" s="99">
        <f>C30+C31</f>
        <v>18583937.5</v>
      </c>
      <c r="D33" s="99">
        <f>D30+D31</f>
        <v>2812000</v>
      </c>
      <c r="E33" s="99">
        <f>E30+E31</f>
        <v>3010622</v>
      </c>
      <c r="F33" s="98"/>
      <c r="G33" s="98"/>
    </row>
    <row r="34" spans="1:7" x14ac:dyDescent="0.2">
      <c r="A34" s="75"/>
      <c r="B34" s="76"/>
      <c r="C34" s="76"/>
      <c r="D34" s="76"/>
      <c r="E34" s="76"/>
      <c r="F34" s="76"/>
      <c r="G34" s="76"/>
    </row>
    <row r="35" spans="1:7" x14ac:dyDescent="0.2">
      <c r="A35" s="101"/>
      <c r="B35" s="101" t="s">
        <v>477</v>
      </c>
      <c r="C35" s="73"/>
      <c r="D35" s="73"/>
      <c r="E35" s="73"/>
      <c r="F35" s="73"/>
      <c r="G35" s="73"/>
    </row>
    <row r="36" spans="1:7" x14ac:dyDescent="0.2">
      <c r="A36" s="101"/>
      <c r="B36" s="101"/>
      <c r="C36" s="73"/>
      <c r="D36" s="73"/>
      <c r="E36" s="73"/>
      <c r="F36" s="73"/>
      <c r="G36" s="73"/>
    </row>
    <row r="38" spans="1:7" x14ac:dyDescent="0.2">
      <c r="A38" s="171"/>
      <c r="B38" s="171" t="s">
        <v>430</v>
      </c>
    </row>
    <row r="40" spans="1:7" x14ac:dyDescent="0.2">
      <c r="F40" s="172" t="s">
        <v>499</v>
      </c>
    </row>
    <row r="41" spans="1:7" x14ac:dyDescent="0.2">
      <c r="F41" s="172"/>
    </row>
    <row r="42" spans="1:7" x14ac:dyDescent="0.2">
      <c r="F42" s="173" t="s">
        <v>414</v>
      </c>
    </row>
  </sheetData>
  <mergeCells count="1">
    <mergeCell ref="A10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Rebalans-2020.</vt:lpstr>
      <vt:lpstr>Plan razvojnih programa</vt:lpstr>
    </vt:vector>
  </TitlesOfParts>
  <Company>OPĆINA FERDINANDOVAC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Marko</cp:lastModifiedBy>
  <cp:lastPrinted>2020-06-18T12:08:08Z</cp:lastPrinted>
  <dcterms:created xsi:type="dcterms:W3CDTF">2005-04-11T05:56:22Z</dcterms:created>
  <dcterms:modified xsi:type="dcterms:W3CDTF">2020-06-23T10:14:45Z</dcterms:modified>
</cp:coreProperties>
</file>