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Radna površina Helena\OV\saziv 2021-2025\za 41 sjednicu OV\gotove odluke\"/>
    </mc:Choice>
  </mc:AlternateContent>
  <xr:revisionPtr revIDLastSave="0" documentId="13_ncr:1_{20D11119-20AF-4CAC-9665-BCDDB1611DFE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Prenesena sredstva" sheetId="15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5" i="7" l="1"/>
  <c r="G425" i="7"/>
  <c r="E425" i="7"/>
  <c r="F393" i="7"/>
  <c r="G393" i="7"/>
  <c r="E393" i="7"/>
  <c r="F392" i="7"/>
  <c r="G392" i="7"/>
  <c r="E392" i="7"/>
  <c r="F371" i="7"/>
  <c r="G371" i="7"/>
  <c r="E371" i="7"/>
  <c r="F355" i="7"/>
  <c r="G355" i="7"/>
  <c r="E355" i="7"/>
  <c r="F354" i="7"/>
  <c r="G354" i="7"/>
  <c r="E354" i="7"/>
  <c r="G312" i="7"/>
  <c r="G310" i="7"/>
  <c r="F312" i="7"/>
  <c r="F310" i="7"/>
  <c r="F311" i="7"/>
  <c r="G311" i="7"/>
  <c r="E311" i="7"/>
  <c r="E310" i="7"/>
  <c r="F117" i="7"/>
  <c r="G117" i="7"/>
  <c r="G116" i="7"/>
  <c r="F116" i="7"/>
  <c r="E117" i="7" l="1"/>
  <c r="G95" i="7"/>
  <c r="F95" i="7"/>
  <c r="G49" i="7"/>
  <c r="G48" i="7"/>
  <c r="G47" i="7"/>
  <c r="F49" i="7"/>
  <c r="F48" i="7"/>
  <c r="F47" i="7"/>
  <c r="E49" i="7"/>
  <c r="F13" i="7"/>
  <c r="G13" i="7"/>
  <c r="F12" i="7"/>
  <c r="G12" i="7"/>
  <c r="E13" i="7"/>
  <c r="E12" i="7"/>
  <c r="C13" i="11" l="1"/>
  <c r="F277" i="7"/>
  <c r="F304" i="7"/>
  <c r="G303" i="7"/>
  <c r="D68" i="11"/>
  <c r="E55" i="7"/>
  <c r="E47" i="7" s="1"/>
  <c r="E103" i="7"/>
  <c r="E95" i="7" s="1"/>
  <c r="E318" i="7"/>
  <c r="E312" i="7" s="1"/>
  <c r="D13" i="11"/>
  <c r="D54" i="11"/>
  <c r="D51" i="11" s="1"/>
  <c r="E57" i="7"/>
  <c r="D65" i="11"/>
  <c r="D59" i="11" s="1"/>
  <c r="D25" i="11"/>
  <c r="D19" i="11" s="1"/>
  <c r="E164" i="7"/>
  <c r="E137" i="7"/>
  <c r="E123" i="7"/>
  <c r="E197" i="7"/>
  <c r="F118" i="7" l="1"/>
  <c r="E116" i="7"/>
  <c r="G118" i="7"/>
  <c r="E48" i="7"/>
  <c r="F54" i="11"/>
  <c r="F13" i="11"/>
  <c r="E13" i="11"/>
  <c r="E205" i="7"/>
  <c r="E59" i="11" l="1"/>
  <c r="F59" i="11"/>
  <c r="H21" i="1"/>
  <c r="F34" i="3"/>
  <c r="D67" i="11"/>
  <c r="D24" i="5"/>
  <c r="H17" i="1"/>
  <c r="F12" i="3"/>
  <c r="D27" i="11"/>
  <c r="H33" i="3"/>
  <c r="G33" i="3"/>
  <c r="F33" i="3"/>
  <c r="E33" i="3"/>
  <c r="D33" i="3"/>
  <c r="E30" i="5"/>
  <c r="F30" i="5"/>
  <c r="D30" i="5"/>
  <c r="E35" i="5"/>
  <c r="F35" i="5"/>
  <c r="D35" i="5"/>
  <c r="F42" i="5"/>
  <c r="F40" i="5" s="1"/>
  <c r="E42" i="5"/>
  <c r="E40" i="5" s="1"/>
  <c r="D42" i="5"/>
  <c r="F24" i="5"/>
  <c r="E24" i="5"/>
  <c r="F22" i="5"/>
  <c r="F20" i="5" s="1"/>
  <c r="E22" i="5"/>
  <c r="E20" i="5" s="1"/>
  <c r="D22" i="5"/>
  <c r="D20" i="5" s="1"/>
  <c r="F26" i="5"/>
  <c r="E26" i="5"/>
  <c r="D26" i="5"/>
  <c r="F17" i="5"/>
  <c r="F16" i="5" s="1"/>
  <c r="E17" i="5"/>
  <c r="D17" i="5"/>
  <c r="F18" i="5"/>
  <c r="E18" i="5"/>
  <c r="D18" i="5"/>
  <c r="D43" i="5"/>
  <c r="F19" i="5"/>
  <c r="E19" i="5"/>
  <c r="D19" i="5"/>
  <c r="F11" i="5"/>
  <c r="E11" i="5"/>
  <c r="D11" i="5"/>
  <c r="F9" i="5"/>
  <c r="E9" i="5"/>
  <c r="D9" i="5"/>
  <c r="D16" i="5" l="1"/>
  <c r="E8" i="5"/>
  <c r="F8" i="5"/>
  <c r="E16" i="5"/>
  <c r="E23" i="5"/>
  <c r="F23" i="5"/>
  <c r="D8" i="5"/>
  <c r="D40" i="5"/>
  <c r="D23" i="5"/>
  <c r="E52" i="11"/>
  <c r="E66" i="11"/>
  <c r="F27" i="11"/>
  <c r="E27" i="11"/>
  <c r="G323" i="7"/>
  <c r="G230" i="7"/>
  <c r="G224" i="7" s="1"/>
  <c r="F230" i="7"/>
  <c r="F224" i="7" s="1"/>
  <c r="E31" i="7"/>
  <c r="E28" i="7" s="1"/>
  <c r="E37" i="7"/>
  <c r="E33" i="7" s="1"/>
  <c r="E58" i="7"/>
  <c r="E174" i="7"/>
  <c r="E170" i="7" s="1"/>
  <c r="E186" i="7"/>
  <c r="E182" i="7" s="1"/>
  <c r="E331" i="7"/>
  <c r="D12" i="11" l="1"/>
  <c r="D11" i="11"/>
  <c r="C40" i="5" l="1"/>
  <c r="B40" i="5"/>
  <c r="C23" i="5"/>
  <c r="B23" i="5"/>
  <c r="D12" i="5"/>
  <c r="E12" i="5"/>
  <c r="F12" i="5"/>
  <c r="C12" i="5"/>
  <c r="C68" i="11"/>
  <c r="C66" i="11" s="1"/>
  <c r="D66" i="11"/>
  <c r="F66" i="11"/>
  <c r="C61" i="11"/>
  <c r="C59" i="11" s="1"/>
  <c r="C21" i="11"/>
  <c r="C12" i="11"/>
  <c r="C27" i="11"/>
  <c r="C35" i="5" l="1"/>
  <c r="B35" i="5"/>
  <c r="C30" i="5"/>
  <c r="B30" i="5"/>
  <c r="C28" i="5"/>
  <c r="D28" i="5"/>
  <c r="E28" i="5"/>
  <c r="F28" i="5"/>
  <c r="B28" i="5"/>
  <c r="C20" i="5"/>
  <c r="B20" i="5"/>
  <c r="C16" i="5"/>
  <c r="B16" i="5"/>
  <c r="F14" i="5"/>
  <c r="C14" i="5"/>
  <c r="D14" i="5"/>
  <c r="D7" i="5" s="1"/>
  <c r="E14" i="5"/>
  <c r="B14" i="5"/>
  <c r="C8" i="5"/>
  <c r="B8" i="5"/>
  <c r="F7" i="5" l="1"/>
  <c r="E7" i="5"/>
  <c r="B7" i="5"/>
  <c r="B66" i="11"/>
  <c r="B59" i="11"/>
  <c r="C57" i="11"/>
  <c r="D57" i="11"/>
  <c r="D50" i="11" s="1"/>
  <c r="E57" i="11"/>
  <c r="F57" i="11"/>
  <c r="B57" i="11"/>
  <c r="C51" i="11"/>
  <c r="C50" i="11" s="1"/>
  <c r="E51" i="11"/>
  <c r="F51" i="11"/>
  <c r="B51" i="11"/>
  <c r="C26" i="11"/>
  <c r="D26" i="11"/>
  <c r="E26" i="11"/>
  <c r="F26" i="11"/>
  <c r="B26" i="11"/>
  <c r="C19" i="11"/>
  <c r="E19" i="11"/>
  <c r="F19" i="11"/>
  <c r="B19" i="11"/>
  <c r="C16" i="11"/>
  <c r="D16" i="11"/>
  <c r="E16" i="11"/>
  <c r="F16" i="11"/>
  <c r="B16" i="11"/>
  <c r="C10" i="11"/>
  <c r="D10" i="11"/>
  <c r="E10" i="11"/>
  <c r="F10" i="11"/>
  <c r="B10" i="11"/>
  <c r="D9" i="11" l="1"/>
  <c r="B50" i="11"/>
  <c r="F50" i="11"/>
  <c r="E50" i="11"/>
  <c r="C9" i="11"/>
  <c r="B9" i="11"/>
  <c r="F9" i="11"/>
  <c r="E9" i="11"/>
  <c r="E10" i="3" l="1"/>
  <c r="F10" i="3"/>
  <c r="G10" i="3"/>
  <c r="H10" i="3"/>
  <c r="D10" i="3"/>
  <c r="H16" i="1" l="1"/>
  <c r="G60" i="7"/>
  <c r="F60" i="7"/>
  <c r="F18" i="7"/>
  <c r="F58" i="7" l="1"/>
  <c r="G58" i="7"/>
  <c r="F160" i="7"/>
  <c r="G160" i="7"/>
  <c r="F85" i="7"/>
  <c r="G85" i="7"/>
  <c r="F290" i="7"/>
  <c r="F287" i="7" s="1"/>
  <c r="G290" i="7"/>
  <c r="G287" i="7" s="1"/>
  <c r="F280" i="7"/>
  <c r="G280" i="7"/>
  <c r="F198" i="7"/>
  <c r="F192" i="7"/>
  <c r="F188" i="7" s="1"/>
  <c r="G192" i="7"/>
  <c r="G188" i="7" s="1"/>
  <c r="G222" i="7"/>
  <c r="G218" i="7" s="1"/>
  <c r="F222" i="7"/>
  <c r="F218" i="7" s="1"/>
  <c r="F297" i="7" l="1"/>
  <c r="F292" i="7" s="1"/>
  <c r="G297" i="7"/>
  <c r="G292" i="7" s="1"/>
  <c r="F239" i="7"/>
  <c r="G239" i="7"/>
  <c r="F78" i="7"/>
  <c r="F74" i="7" s="1"/>
  <c r="G78" i="7"/>
  <c r="G74" i="7" s="1"/>
  <c r="F91" i="7"/>
  <c r="F88" i="7" s="1"/>
  <c r="G91" i="7"/>
  <c r="G88" i="7" s="1"/>
  <c r="F104" i="7"/>
  <c r="F99" i="7" s="1"/>
  <c r="G104" i="7"/>
  <c r="G99" i="7" s="1"/>
  <c r="F112" i="7"/>
  <c r="F108" i="7" s="1"/>
  <c r="G112" i="7"/>
  <c r="G108" i="7" s="1"/>
  <c r="F128" i="7"/>
  <c r="G128" i="7"/>
  <c r="F133" i="7"/>
  <c r="F130" i="7" s="1"/>
  <c r="G133" i="7"/>
  <c r="G130" i="7" s="1"/>
  <c r="F139" i="7"/>
  <c r="F135" i="7" s="1"/>
  <c r="G139" i="7"/>
  <c r="G135" i="7" s="1"/>
  <c r="F144" i="7"/>
  <c r="F141" i="7" s="1"/>
  <c r="G144" i="7"/>
  <c r="G141" i="7" s="1"/>
  <c r="F154" i="7"/>
  <c r="F146" i="7" s="1"/>
  <c r="G154" i="7"/>
  <c r="G146" i="7" s="1"/>
  <c r="F167" i="7"/>
  <c r="G167" i="7"/>
  <c r="F246" i="7"/>
  <c r="G246" i="7"/>
  <c r="F252" i="7"/>
  <c r="F249" i="7" s="1"/>
  <c r="G252" i="7"/>
  <c r="G249" i="7" s="1"/>
  <c r="F257" i="7"/>
  <c r="F254" i="7" s="1"/>
  <c r="G257" i="7"/>
  <c r="G254" i="7" s="1"/>
  <c r="F263" i="7"/>
  <c r="G263" i="7"/>
  <c r="F278" i="7"/>
  <c r="G278" i="7"/>
  <c r="G285" i="7"/>
  <c r="G282" i="7" s="1"/>
  <c r="F285" i="7"/>
  <c r="F282" i="7" s="1"/>
  <c r="G304" i="7"/>
  <c r="G306" i="7"/>
  <c r="F306" i="7"/>
  <c r="F319" i="7"/>
  <c r="G319" i="7"/>
  <c r="F323" i="7"/>
  <c r="F331" i="7"/>
  <c r="G331" i="7"/>
  <c r="F337" i="7"/>
  <c r="F334" i="7" s="1"/>
  <c r="G337" i="7"/>
  <c r="G334" i="7" s="1"/>
  <c r="F344" i="7"/>
  <c r="G344" i="7"/>
  <c r="F350" i="7"/>
  <c r="G350" i="7"/>
  <c r="F361" i="7"/>
  <c r="G361" i="7"/>
  <c r="F368" i="7"/>
  <c r="G368" i="7"/>
  <c r="F377" i="7"/>
  <c r="G377" i="7"/>
  <c r="F383" i="7"/>
  <c r="G383" i="7"/>
  <c r="F389" i="7"/>
  <c r="G389" i="7"/>
  <c r="F398" i="7"/>
  <c r="G398" i="7"/>
  <c r="F404" i="7"/>
  <c r="G404" i="7"/>
  <c r="F409" i="7"/>
  <c r="G409" i="7"/>
  <c r="F416" i="7"/>
  <c r="G416" i="7"/>
  <c r="F422" i="7"/>
  <c r="G422" i="7"/>
  <c r="F430" i="7"/>
  <c r="G430" i="7"/>
  <c r="E430" i="7"/>
  <c r="E422" i="7"/>
  <c r="E416" i="7"/>
  <c r="E409" i="7"/>
  <c r="E404" i="7"/>
  <c r="E398" i="7"/>
  <c r="E389" i="7"/>
  <c r="E383" i="7"/>
  <c r="E377" i="7"/>
  <c r="E368" i="7"/>
  <c r="E361" i="7"/>
  <c r="E350" i="7"/>
  <c r="E344" i="7"/>
  <c r="E337" i="7"/>
  <c r="E334" i="7" s="1"/>
  <c r="E323" i="7"/>
  <c r="E319" i="7"/>
  <c r="E306" i="7"/>
  <c r="E304" i="7"/>
  <c r="E297" i="7"/>
  <c r="E292" i="7" s="1"/>
  <c r="E290" i="7"/>
  <c r="E287" i="7" s="1"/>
  <c r="E285" i="7"/>
  <c r="E282" i="7" s="1"/>
  <c r="E280" i="7"/>
  <c r="E278" i="7"/>
  <c r="E270" i="7"/>
  <c r="E263" i="7"/>
  <c r="E257" i="7"/>
  <c r="E254" i="7" s="1"/>
  <c r="E252" i="7"/>
  <c r="E249" i="7" s="1"/>
  <c r="E246" i="7"/>
  <c r="E239" i="7"/>
  <c r="E216" i="7"/>
  <c r="E211" i="7"/>
  <c r="E208" i="7" s="1"/>
  <c r="E210" i="7" s="1"/>
  <c r="E206" i="7"/>
  <c r="E200" i="7" s="1"/>
  <c r="E198" i="7"/>
  <c r="E192" i="7"/>
  <c r="E180" i="7"/>
  <c r="E167" i="7"/>
  <c r="E160" i="7"/>
  <c r="E154" i="7"/>
  <c r="E146" i="7" s="1"/>
  <c r="E144" i="7"/>
  <c r="E141" i="7" s="1"/>
  <c r="E139" i="7"/>
  <c r="E135" i="7" s="1"/>
  <c r="E133" i="7"/>
  <c r="E130" i="7" s="1"/>
  <c r="E128" i="7"/>
  <c r="E112" i="7"/>
  <c r="E108" i="7" s="1"/>
  <c r="E104" i="7"/>
  <c r="E99" i="7" s="1"/>
  <c r="E91" i="7"/>
  <c r="E88" i="7" s="1"/>
  <c r="E85" i="7"/>
  <c r="E78" i="7"/>
  <c r="E74" i="7" s="1"/>
  <c r="E72" i="7"/>
  <c r="E69" i="7" s="1"/>
  <c r="E118" i="7" l="1"/>
  <c r="G107" i="7"/>
  <c r="F107" i="7"/>
  <c r="G87" i="7"/>
  <c r="F87" i="7"/>
  <c r="G314" i="7"/>
  <c r="H13" i="15"/>
  <c r="J13" i="15"/>
  <c r="F13" i="15"/>
  <c r="D25" i="3"/>
  <c r="F67" i="7"/>
  <c r="F62" i="7" s="1"/>
  <c r="G67" i="7"/>
  <c r="G62" i="7" s="1"/>
  <c r="E67" i="7"/>
  <c r="E62" i="7" s="1"/>
  <c r="F25" i="7"/>
  <c r="F22" i="7" s="1"/>
  <c r="G25" i="7"/>
  <c r="G22" i="7" s="1"/>
  <c r="F43" i="7"/>
  <c r="F40" i="7" s="1"/>
  <c r="G43" i="7"/>
  <c r="G40" i="7" s="1"/>
  <c r="F51" i="7"/>
  <c r="G51" i="7"/>
  <c r="E51" i="7"/>
  <c r="E43" i="7"/>
  <c r="E40" i="7" s="1"/>
  <c r="E25" i="7"/>
  <c r="E22" i="7" s="1"/>
  <c r="E18" i="7"/>
  <c r="G18" i="7"/>
  <c r="E39" i="7" l="1"/>
  <c r="G39" i="7"/>
  <c r="F39" i="7"/>
  <c r="E50" i="7"/>
  <c r="G50" i="7"/>
  <c r="F50" i="7"/>
  <c r="G313" i="7"/>
  <c r="E38" i="3" l="1"/>
  <c r="E37" i="3"/>
  <c r="E36" i="3"/>
  <c r="C7" i="5" l="1"/>
  <c r="E25" i="3"/>
  <c r="E17" i="3"/>
  <c r="E9" i="3" s="1"/>
  <c r="E24" i="3" l="1"/>
  <c r="G19" i="1"/>
  <c r="F45" i="1"/>
  <c r="G42" i="1" s="1"/>
  <c r="G45" i="1" s="1"/>
  <c r="H42" i="1" s="1"/>
  <c r="H45" i="1" s="1"/>
  <c r="I42" i="1" s="1"/>
  <c r="I45" i="1" s="1"/>
  <c r="J42" i="1" s="1"/>
  <c r="J45" i="1" s="1"/>
  <c r="J29" i="1"/>
  <c r="I29" i="1"/>
  <c r="H29" i="1"/>
  <c r="G29" i="1"/>
  <c r="F29" i="1"/>
  <c r="G16" i="1" l="1"/>
  <c r="G22" i="1" s="1"/>
  <c r="F25" i="3" l="1"/>
  <c r="G25" i="3"/>
  <c r="H25" i="3"/>
  <c r="F300" i="7"/>
  <c r="E300" i="7"/>
  <c r="G300" i="7"/>
  <c r="G299" i="7" s="1"/>
  <c r="E267" i="7"/>
  <c r="E213" i="7"/>
  <c r="E188" i="7"/>
  <c r="F194" i="7"/>
  <c r="G194" i="7"/>
  <c r="E194" i="7"/>
  <c r="F24" i="3" l="1"/>
  <c r="E299" i="7"/>
  <c r="F299" i="7"/>
  <c r="E427" i="7" l="1"/>
  <c r="F427" i="7"/>
  <c r="G427" i="7"/>
  <c r="E419" i="7"/>
  <c r="F419" i="7"/>
  <c r="G419" i="7"/>
  <c r="E413" i="7"/>
  <c r="E412" i="7" s="1"/>
  <c r="F413" i="7"/>
  <c r="G413" i="7"/>
  <c r="F412" i="7" l="1"/>
  <c r="G412" i="7"/>
  <c r="G418" i="7"/>
  <c r="E418" i="7"/>
  <c r="G426" i="7"/>
  <c r="G424" i="7" s="1"/>
  <c r="F426" i="7"/>
  <c r="F424" i="7" s="1"/>
  <c r="F418" i="7"/>
  <c r="E426" i="7"/>
  <c r="E424" i="7" s="1"/>
  <c r="E406" i="7" l="1"/>
  <c r="F406" i="7"/>
  <c r="G406" i="7"/>
  <c r="E401" i="7"/>
  <c r="F401" i="7"/>
  <c r="G401" i="7"/>
  <c r="E395" i="7"/>
  <c r="F395" i="7"/>
  <c r="G395" i="7"/>
  <c r="E386" i="7"/>
  <c r="F386" i="7"/>
  <c r="G386" i="7"/>
  <c r="E380" i="7"/>
  <c r="F380" i="7"/>
  <c r="G380" i="7"/>
  <c r="E373" i="7"/>
  <c r="F373" i="7"/>
  <c r="G373" i="7"/>
  <c r="E365" i="7"/>
  <c r="F365" i="7"/>
  <c r="F364" i="7" s="1"/>
  <c r="G365" i="7"/>
  <c r="F385" i="7" l="1"/>
  <c r="E372" i="7"/>
  <c r="G385" i="7"/>
  <c r="E364" i="7"/>
  <c r="E394" i="7"/>
  <c r="E391" i="7" s="1"/>
  <c r="G372" i="7"/>
  <c r="F379" i="7"/>
  <c r="E385" i="7"/>
  <c r="F394" i="7"/>
  <c r="F391" i="7" s="1"/>
  <c r="G379" i="7"/>
  <c r="G364" i="7"/>
  <c r="F372" i="7"/>
  <c r="E379" i="7"/>
  <c r="G394" i="7"/>
  <c r="G391" i="7" s="1"/>
  <c r="E357" i="7"/>
  <c r="F357" i="7"/>
  <c r="G357" i="7"/>
  <c r="E347" i="7"/>
  <c r="F347" i="7"/>
  <c r="G347" i="7"/>
  <c r="E340" i="7"/>
  <c r="F340" i="7"/>
  <c r="G340" i="7"/>
  <c r="E326" i="7"/>
  <c r="F326" i="7"/>
  <c r="G326" i="7"/>
  <c r="E272" i="7"/>
  <c r="F272" i="7"/>
  <c r="G272" i="7"/>
  <c r="E260" i="7"/>
  <c r="F260" i="7"/>
  <c r="G260" i="7"/>
  <c r="E242" i="7"/>
  <c r="F242" i="7"/>
  <c r="G242" i="7"/>
  <c r="E234" i="7"/>
  <c r="F234" i="7"/>
  <c r="G234" i="7"/>
  <c r="E176" i="7"/>
  <c r="E169" i="7" s="1"/>
  <c r="F176" i="7"/>
  <c r="F169" i="7" s="1"/>
  <c r="G176" i="7"/>
  <c r="G169" i="7" s="1"/>
  <c r="E162" i="7"/>
  <c r="F162" i="7"/>
  <c r="G162" i="7"/>
  <c r="E156" i="7"/>
  <c r="F156" i="7"/>
  <c r="G156" i="7"/>
  <c r="E120" i="7"/>
  <c r="F120" i="7"/>
  <c r="G120" i="7"/>
  <c r="E107" i="7"/>
  <c r="E98" i="7"/>
  <c r="F98" i="7"/>
  <c r="F94" i="7" s="1"/>
  <c r="G98" i="7"/>
  <c r="G94" i="7" s="1"/>
  <c r="E87" i="7"/>
  <c r="E81" i="7"/>
  <c r="F81" i="7"/>
  <c r="G81" i="7"/>
  <c r="E15" i="7"/>
  <c r="F15" i="7"/>
  <c r="G15" i="7"/>
  <c r="E14" i="7" l="1"/>
  <c r="F370" i="7"/>
  <c r="E370" i="7"/>
  <c r="F259" i="7"/>
  <c r="G266" i="7"/>
  <c r="G259" i="7"/>
  <c r="F266" i="7"/>
  <c r="E259" i="7"/>
  <c r="G232" i="7"/>
  <c r="E266" i="7"/>
  <c r="F232" i="7"/>
  <c r="E232" i="7"/>
  <c r="E94" i="7"/>
  <c r="E80" i="7"/>
  <c r="G80" i="7"/>
  <c r="G14" i="7"/>
  <c r="F80" i="7"/>
  <c r="G119" i="7"/>
  <c r="G370" i="7"/>
  <c r="G339" i="7"/>
  <c r="F346" i="7"/>
  <c r="F14" i="7"/>
  <c r="F119" i="7"/>
  <c r="G325" i="7"/>
  <c r="F339" i="7"/>
  <c r="E346" i="7"/>
  <c r="F325" i="7"/>
  <c r="E339" i="7"/>
  <c r="E325" i="7"/>
  <c r="G346" i="7"/>
  <c r="E241" i="7"/>
  <c r="E119" i="7"/>
  <c r="F356" i="7"/>
  <c r="F352" i="7" s="1"/>
  <c r="E356" i="7"/>
  <c r="E352" i="7" s="1"/>
  <c r="G356" i="7"/>
  <c r="G352" i="7" s="1"/>
  <c r="F314" i="7"/>
  <c r="E314" i="7"/>
  <c r="G241" i="7"/>
  <c r="F241" i="7" l="1"/>
  <c r="F114" i="7" s="1"/>
  <c r="F313" i="7"/>
  <c r="F309" i="7" s="1"/>
  <c r="E46" i="7"/>
  <c r="G114" i="7"/>
  <c r="G46" i="7"/>
  <c r="F46" i="7"/>
  <c r="G309" i="7"/>
  <c r="E11" i="7"/>
  <c r="E10" i="7" s="1"/>
  <c r="F11" i="7"/>
  <c r="F10" i="7" s="1"/>
  <c r="G11" i="7"/>
  <c r="G10" i="7" s="1"/>
  <c r="E313" i="7"/>
  <c r="E309" i="7" s="1"/>
  <c r="E114" i="7"/>
  <c r="E45" i="7" l="1"/>
  <c r="E9" i="7" s="1"/>
  <c r="G45" i="7"/>
  <c r="G9" i="7" s="1"/>
  <c r="F45" i="7"/>
  <c r="F9" i="7" s="1"/>
  <c r="G24" i="3" l="1"/>
  <c r="H24" i="3"/>
  <c r="D36" i="3"/>
  <c r="F17" i="3"/>
  <c r="F9" i="3" s="1"/>
  <c r="G17" i="3"/>
  <c r="G9" i="3" s="1"/>
  <c r="H17" i="3"/>
  <c r="H9" i="3" s="1"/>
  <c r="D17" i="3" l="1"/>
  <c r="D9" i="3" s="1"/>
  <c r="D24" i="3"/>
  <c r="H19" i="1" l="1"/>
  <c r="H22" i="1" s="1"/>
  <c r="J19" i="1"/>
  <c r="I16" i="1"/>
  <c r="J16" i="1"/>
  <c r="H37" i="1" l="1"/>
  <c r="H30" i="1"/>
  <c r="J22" i="1"/>
  <c r="F19" i="1"/>
  <c r="F16" i="1"/>
  <c r="I19" i="1"/>
  <c r="I22" i="1" s="1"/>
  <c r="J30" i="1" l="1"/>
  <c r="J36" i="1" s="1"/>
  <c r="J37" i="1" s="1"/>
  <c r="I30" i="1"/>
  <c r="I36" i="1" s="1"/>
  <c r="I37" i="1" s="1"/>
  <c r="F22" i="1"/>
  <c r="F30" i="1" s="1"/>
  <c r="F36" i="1" s="1"/>
  <c r="F37" i="1" s="1"/>
  <c r="G30" i="1" l="1"/>
  <c r="G36" i="1" s="1"/>
  <c r="G37" i="1" s="1"/>
</calcChain>
</file>

<file path=xl/sharedStrings.xml><?xml version="1.0" encoding="utf-8"?>
<sst xmlns="http://schemas.openxmlformats.org/spreadsheetml/2006/main" count="698" uniqueCount="338">
  <si>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</si>
  <si>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</si>
  <si>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</si>
  <si>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</si>
  <si>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</si>
  <si>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</si>
  <si>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</si>
  <si>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</si>
  <si>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</si>
  <si>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</si>
  <si>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</si>
  <si>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</si>
  <si>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</si>
  <si>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</si>
  <si>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</si>
  <si>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</si>
  <si>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</si>
  <si>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</si>
  <si>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</si>
  <si>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</si>
  <si>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</si>
  <si>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</si>
  <si>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</si>
  <si>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</si>
  <si>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</si>
  <si>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</si>
  <si>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</si>
  <si>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</si>
  <si>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</si>
  <si>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</si>
  <si>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</si>
  <si>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</si>
  <si>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</si>
  <si>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</si>
  <si>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</si>
  <si>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</si>
  <si>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</si>
  <si>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</si>
  <si>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</si>
  <si>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</si>
  <si>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</si>
  <si>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</si>
  <si>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</si>
  <si>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</si>
  <si>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</si>
  <si>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</si>
  <si>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</si>
  <si>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</si>
  <si>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</si>
  <si>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</si>
  <si>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</si>
  <si>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</si>
  <si>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</si>
  <si>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</si>
  <si>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</si>
  <si>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</si>
  <si>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</si>
  <si>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</si>
  <si>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</si>
  <si>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</si>
  <si>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</si>
  <si>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</si>
  <si>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</si>
  <si>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</si>
  <si>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</si>
  <si>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RAZDJEL 002 JEDINSTVENI UPRAVNI ODJEL</t>
  </si>
  <si>
    <t>GLAVA 00201: Jedinstveni upravni odjel</t>
  </si>
  <si>
    <t>GLAVA 00202: Poljoprivreda i poduzetništvo</t>
  </si>
  <si>
    <t>i stočarstva</t>
  </si>
  <si>
    <t xml:space="preserve">GLAVA 00203: Prostorno planiranje, uređenje </t>
  </si>
  <si>
    <t>i komunalne djelatnosti</t>
  </si>
  <si>
    <t>odvodnje i zaštite voda</t>
  </si>
  <si>
    <t>GLAVA 00204: Odgoj i obrazovanje</t>
  </si>
  <si>
    <t>Osnovnoj školi</t>
  </si>
  <si>
    <t>srednjih škola</t>
  </si>
  <si>
    <t xml:space="preserve">GLAVA 00205: ORGANIZACIJA I PROVOĐENJE ZAŠTITE </t>
  </si>
  <si>
    <t>I SPAŠAVANJA</t>
  </si>
  <si>
    <t>GLAVA 00206: REKREACIJA, KULTURA, RELIGIJA</t>
  </si>
  <si>
    <t>sportskih udruga</t>
  </si>
  <si>
    <t>GLAVA 00207: ZDRAVSTVO I SOCIJALNA SKRB</t>
  </si>
  <si>
    <t>GLAVA 00208: POTICANJE RAZVOJA CIVIL. DRUŠTVA</t>
  </si>
  <si>
    <t xml:space="preserve">Rashodi za nabavu proizvedene dugotrajne imovine </t>
  </si>
  <si>
    <t>vodovoda odvodnje</t>
  </si>
  <si>
    <t>Rashodi za dodatna ulaganja na nefinancijskoj imovini</t>
  </si>
  <si>
    <t>Financijski rashodi</t>
  </si>
  <si>
    <t>UKUPNO RASHODI I IZDACI</t>
  </si>
  <si>
    <t>01</t>
  </si>
  <si>
    <t>Pomoći</t>
  </si>
  <si>
    <t>Prihod za posebne namjene</t>
  </si>
  <si>
    <t>EUR</t>
  </si>
  <si>
    <t>Projekcija proračuna
za 2026.</t>
  </si>
  <si>
    <t xml:space="preserve">C) PRENESENI VIŠAK ILI PRENESENI MANJAK 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</si>
  <si>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</si>
  <si>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</si>
  <si>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</si>
  <si>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</si>
  <si>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</si>
  <si>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</si>
  <si>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</si>
  <si>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</si>
  <si>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</si>
  <si>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</si>
  <si>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</si>
  <si>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</si>
  <si>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</si>
  <si>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</si>
  <si>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</si>
  <si>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</si>
  <si>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</si>
  <si>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</si>
  <si>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</si>
  <si>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</si>
  <si>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</si>
  <si>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</si>
  <si>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</si>
  <si>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</si>
  <si>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</si>
  <si>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</si>
  <si>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</si>
  <si>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</si>
  <si>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</si>
  <si>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</si>
  <si>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</si>
  <si>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</si>
  <si>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</si>
  <si>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</si>
  <si>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</si>
  <si>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</si>
  <si>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</si>
  <si>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</si>
  <si>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</si>
  <si>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</si>
  <si>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</si>
  <si>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</si>
  <si>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</si>
  <si>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</si>
  <si>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</si>
  <si>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</si>
  <si>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</si>
  <si>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</si>
  <si>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</si>
  <si>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</si>
  <si>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</si>
  <si>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</si>
  <si>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</si>
  <si>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</si>
  <si>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</si>
  <si>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</si>
  <si>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</si>
  <si>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</si>
  <si>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</si>
  <si>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</si>
  <si>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</si>
  <si>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</si>
  <si>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</si>
  <si>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</si>
  <si>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</si>
  <si>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</si>
  <si>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</si>
  <si>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Članak 1.</t>
  </si>
  <si>
    <t>Članak 2.</t>
  </si>
  <si>
    <t>UKUPNO PRIHODI</t>
  </si>
  <si>
    <t>UKUPNO RASHODI</t>
  </si>
  <si>
    <t>C. PRENESENI VIŠAK ILI PRENESENI MANJAK</t>
  </si>
  <si>
    <t>UKUPAN DONOS VIŠKA/MANJKA IZ</t>
  </si>
  <si>
    <t>2025.</t>
  </si>
  <si>
    <t>2026.</t>
  </si>
  <si>
    <t>Vlastiti izvori</t>
  </si>
  <si>
    <t>Rezultat poslovanja</t>
  </si>
  <si>
    <t>Članak 3.</t>
  </si>
  <si>
    <t>i ekonomskoj klasifikaciji po izvorima financiranja kako slijedi:</t>
  </si>
  <si>
    <t>Članak 4.</t>
  </si>
  <si>
    <t>ZAVRŠNA ODREDBA</t>
  </si>
  <si>
    <t>Članak 5.</t>
  </si>
  <si>
    <t xml:space="preserve">Proračun će se objaviti u "Službenom glasniku Koprivničko-križevačke županije", a stupa na snagu 1. siječnja </t>
  </si>
  <si>
    <t>Kazne, upravne mjere i ostali prihodi</t>
  </si>
  <si>
    <t>PRETHODNE(IH) GODINE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</si>
  <si>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</si>
  <si>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</si>
  <si>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</si>
  <si>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>Aktivnost A100201 Redovni rad Jedinstvenog upravnog odjela</t>
  </si>
  <si>
    <t xml:space="preserve">Aktivnost A100203 - Izrada dokumentacije 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</si>
  <si>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</si>
  <si>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</si>
  <si>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</si>
  <si>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 xml:space="preserve">Aktivnost A100501 Poticanje poljoprivredne proizvodnje </t>
  </si>
  <si>
    <t>Aktivnost A100601 Subvencije u turizmu</t>
  </si>
  <si>
    <t>Program 1007: Održavanje komunalne infrastrukture</t>
  </si>
  <si>
    <t>Aktivnost A100701 Održavanje  nerazvrstanih</t>
  </si>
  <si>
    <t>cesta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</si>
  <si>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</si>
  <si>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</si>
  <si>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</si>
  <si>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</si>
  <si>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</si>
  <si>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</si>
  <si>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>Kapitalni projekt  KP100804 Uređenje križanja ulice Trg slobode i P. Preradovića izradom horizontalnog usporivača</t>
  </si>
  <si>
    <t>Kapitalni projekt KP100805 Izgradnja dijela nerazvrstane ceste, naselje Brodić NC 24</t>
  </si>
  <si>
    <t xml:space="preserve">Kapitalni projekt KP100807 Rekonstrukcija i gradnja nerazvrstanih cesta </t>
  </si>
  <si>
    <t>Kapitalni projekt KP100901 Izgradnja sekundarnog</t>
  </si>
  <si>
    <t>Aktivnost A101001 Zaštita i uređenje okoliša</t>
  </si>
  <si>
    <t>Aktivnost A101002 Održavanje zatvorenog i saniranog odlagališta otpada Orl</t>
  </si>
  <si>
    <t>Kapitalni projekt KP101003 Nabava opreme za zaštitu okoliša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</si>
  <si>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</si>
  <si>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</si>
  <si>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</si>
  <si>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>Kapitalni projekt KP101205 Rekonstrukcija i dodatna ulaganja na građevinskim objektima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</si>
  <si>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</si>
  <si>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</si>
  <si>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</si>
  <si>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</si>
  <si>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</si>
  <si>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</si>
  <si>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</si>
  <si>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</si>
  <si>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</si>
  <si>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</si>
  <si>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</si>
  <si>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</si>
  <si>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</si>
  <si>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</si>
  <si>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</si>
  <si>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</si>
  <si>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</si>
  <si>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</si>
  <si>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</si>
  <si>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</si>
  <si>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</si>
  <si>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</si>
  <si>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</si>
  <si>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</si>
  <si>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</si>
  <si>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</si>
  <si>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</si>
  <si>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</si>
  <si>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</si>
  <si>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</si>
  <si>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</si>
  <si>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</si>
  <si>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</si>
  <si>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</si>
  <si>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</si>
  <si>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</si>
  <si>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</si>
  <si>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PREDSJEDNIK</t>
  </si>
  <si>
    <t xml:space="preserve">Branko Patačko </t>
  </si>
  <si>
    <t xml:space="preserve">Izvršenje 2023. </t>
  </si>
  <si>
    <t xml:space="preserve">Plan 2024. </t>
  </si>
  <si>
    <t>Proračun za 2025.</t>
  </si>
  <si>
    <t>Projekcija proračuna
za 2027.</t>
  </si>
  <si>
    <t>Izvršenje 2023.</t>
  </si>
  <si>
    <t>Plan 2024.</t>
  </si>
  <si>
    <t>Brojčana oznaka i naziv</t>
  </si>
  <si>
    <t>IZVOR FINANCIRANJA: 01 Opći prihodi i primici</t>
  </si>
  <si>
    <t>1.1 Prihodi od poreza</t>
  </si>
  <si>
    <t>1.2 Prihodi od financijske imovine i kamata</t>
  </si>
  <si>
    <t xml:space="preserve">1.3 Prihodi od nefinancijske imovine </t>
  </si>
  <si>
    <t xml:space="preserve">1.4. Ostali prihodi </t>
  </si>
  <si>
    <t>IZVOR FINANCIRANJA: 02 Doprinosi</t>
  </si>
  <si>
    <t>IZVOR FINANCIRANJA: 03 Vlastiti prihodi</t>
  </si>
  <si>
    <t>3.1 Vlastiti prihodi proračunski korisnici</t>
  </si>
  <si>
    <t>3.2 Vlastiti prihodi od pruženih usluga</t>
  </si>
  <si>
    <t>IZVOR FINANCIRANJA: 04 Prihodi za posebne namjene</t>
  </si>
  <si>
    <t>4.1 Prihod od grobne naknade</t>
  </si>
  <si>
    <t>4.2 Prihod od komunalne naknade</t>
  </si>
  <si>
    <t>4.3 Prihod od šumskog doprinosa</t>
  </si>
  <si>
    <t>4.4 Prihodi od nefinancijske imovine - koncesije</t>
  </si>
  <si>
    <t>4.5 Prihodi vodnog gospodarstva</t>
  </si>
  <si>
    <t>IZVOR FINANCIRANJA: 05 Pomoći</t>
  </si>
  <si>
    <t>5.1 Pomoći temeljem prijenosa Eu sredstava</t>
  </si>
  <si>
    <t xml:space="preserve">5.2. Pomoći proračunu iz drugih proračuna </t>
  </si>
  <si>
    <t xml:space="preserve">IZVOR FINANCIRANJA: 06 Donacije </t>
  </si>
  <si>
    <t>IZVOR FINANCIRANJA: 07 Prihodi od prodaje ili zamjene</t>
  </si>
  <si>
    <t>nefinancijske imovine i naknade s naslova osiguranja</t>
  </si>
  <si>
    <t>IZVOR FINANCIRANJA: 08 Namjenski primici od zaduživanja</t>
  </si>
  <si>
    <t>IZVORI FINANCIRANJA: 01 Opći prihodi i primici</t>
  </si>
  <si>
    <t xml:space="preserve">RASHODI UKUPNO </t>
  </si>
  <si>
    <t xml:space="preserve">013 Opće usluge </t>
  </si>
  <si>
    <t xml:space="preserve">109 Aktivnosti socijalne zaštite koje nisu drugdje svrstane </t>
  </si>
  <si>
    <t>2027.</t>
  </si>
  <si>
    <t xml:space="preserve">kako slijedi: </t>
  </si>
  <si>
    <t>izvorima financiranja kako slijedi:</t>
  </si>
  <si>
    <t>Članak 6.</t>
  </si>
  <si>
    <t>Članak 7.</t>
  </si>
  <si>
    <t>Članak 8.</t>
  </si>
  <si>
    <t>Članak 9.</t>
  </si>
  <si>
    <t>Članak 10.</t>
  </si>
  <si>
    <t xml:space="preserve">2025. godine. </t>
  </si>
  <si>
    <t>Kapitalni projekt KP100806 Uređenje groblja izgradnjom staza</t>
  </si>
  <si>
    <t xml:space="preserve">Program 1027: Društvene manifestacije i promoviranje općine </t>
  </si>
  <si>
    <t xml:space="preserve">Aktivnost A102701  Proslava Dana Općine i ostale godišnje manifestacije </t>
  </si>
  <si>
    <t>BROJČANA OZNAKA I NAZIV</t>
  </si>
  <si>
    <t>prema funkcijskoj klasifikaciji, kako slijedi:</t>
  </si>
  <si>
    <t xml:space="preserve">Aktivnost  A101203 Održavanje građevinskih objekata u vlasništvu Općine </t>
  </si>
  <si>
    <t>Korisnik: Dječji vrtić "Košutica" Ferdinandovac</t>
  </si>
  <si>
    <t>Kapitalni projekt KP100809 Rekonstrukcija NC u ulici Trepče</t>
  </si>
  <si>
    <t xml:space="preserve">Kapitalni projekt KP100810 Rekonstrukcija sportskih i rekreacijskih prostora </t>
  </si>
  <si>
    <t>Kapitalni projekt KP100811 Uređenje teniskog igrališta</t>
  </si>
  <si>
    <t>Kapitalni projekt KP100812 Izgradnja parkirališta pored dječjeg vrtića</t>
  </si>
  <si>
    <t>Kapitalni projekt KP101202 Uređenje okoliša dječjeg vrtića</t>
  </si>
  <si>
    <t xml:space="preserve">Aktivnost A100001 Djelatnost izvršnog tijela </t>
  </si>
  <si>
    <t>Kapitalni projekt KP100813 Izgradnja biciklističko-pješačke staze u naselju Ferdiandovac - faza II.</t>
  </si>
  <si>
    <t>Izvor financiranja: 5.2. Pomoći proračunu iz drugih proračuna</t>
  </si>
  <si>
    <t>Izvor financiranja: 4.3. Prihod za posebne namjene šumski doprinos</t>
  </si>
  <si>
    <t>4.6 Ostali prihodi po posebnim propisima</t>
  </si>
  <si>
    <t xml:space="preserve">Izvor financiranja: 1.3. Prihodi od nefinancijske imovine </t>
  </si>
  <si>
    <t>Izvor financiranja: 4.1. Prihod za posebne namjene grobna naknada</t>
  </si>
  <si>
    <t>Izvor financiranja: 5.1. Pomoći temeljem prijenosa Eu sredstava</t>
  </si>
  <si>
    <t>Izvor financiranja: 4.2. Prihod za posebne namjene komunalna naknada</t>
  </si>
  <si>
    <t>Izvor financiranja: 4.4. Prihod za posebne namjene koncesije</t>
  </si>
  <si>
    <t>Izvor financiranja: 4.6. Prihod za posebne namjene po posebnim propisima</t>
  </si>
  <si>
    <t>Izvor financiranja: 4.5. Prihod za posebne namjene vodni doprinos</t>
  </si>
  <si>
    <t>Izvor financiranja: 4.2. Prihod za posebne namjene kom. naknada</t>
  </si>
  <si>
    <t xml:space="preserve">Izvor financiranja: 3.1. Vlastiti prihodi </t>
  </si>
  <si>
    <t xml:space="preserve">Izvor financiranja: 1.2.Prihodi od financijske imovine i kamata </t>
  </si>
  <si>
    <t>Izvor financiranja: 1.1. Prihodi od poreza</t>
  </si>
  <si>
    <t xml:space="preserve">Izvor financiranja 01 Opći prihodi i primici </t>
  </si>
  <si>
    <t xml:space="preserve">Izvor financiranja 05 Pomoći </t>
  </si>
  <si>
    <t xml:space="preserve">Izvor financiranja 04 Prihod za posebne namjene </t>
  </si>
  <si>
    <t>Izvor financiranja 03 Vlastiti prihodi</t>
  </si>
  <si>
    <t>Aktivnost A100003 Predsjednički izbori</t>
  </si>
  <si>
    <t>Aktivnost A100004 Izbori za lokalnu samoupravu</t>
  </si>
  <si>
    <t>Kapitalni projekt KP100815 Izgradnja nogostupa u Gajevoj, Miškininoj i Nazorovoj ulici</t>
  </si>
  <si>
    <t xml:space="preserve">        U Računu prihoda i rashoda iskazani su prihodi poslovanja i prihodi od prodaje nefinancijske imovine te rashodi poslovanja i rashodi za nabavu nefinancijske imovine prema ekonomskoj klasifikaciji </t>
  </si>
  <si>
    <t xml:space="preserve">          U Računu prihoda i rashoda iskazani su prihodi poslovanja i prihodi od prodaje nefinancijske imovine te rashodi poslovanja i rashodi za nabavu nefinancijske imovine prema </t>
  </si>
  <si>
    <t xml:space="preserve">          U Računu prihoda i rashoda iskazani su prihodi poslovanja i prihodi od prodaje nefinancijske imovine te rashodi poslovanja i rashodi za nabavu nefinancijske imovine </t>
  </si>
  <si>
    <t xml:space="preserve">          U Računu financiranja iskazani su primici i izdaci prema ekonomskoj klasifikaciji kako slijedi:</t>
  </si>
  <si>
    <t xml:space="preserve">          U Računu financiranja iskazani su primici i izdaci prema izvorima financiranja kako slijedi:</t>
  </si>
  <si>
    <t xml:space="preserve">          Raspoloživa sredstva iz prethodnih godina (višak/manjak prihoda) prema ekonomskoj klasifikaciji planirana su kako slijedi:</t>
  </si>
  <si>
    <t xml:space="preserve">           Na temelju članka 42. Zakona o proračunu ("Narodne novine 144/21") i članka 31. Statuta Općine Ferdinandovac ("Službeni glasnik Koprivničko-križevačke županije" broj: 6/13, 1/18, 5/20. i 4/21) Općinsko vijeće Općine Ferdinandovac na 41. sjednici održanoj 12. prosinca 2024. godine donijelo je</t>
  </si>
  <si>
    <t>PRORAČUN OPĆINE FERDINANDOVAC ZA 2025. I PROJEKCIJE ZA 2026. I 2027. GODINU</t>
  </si>
  <si>
    <t xml:space="preserve">           Proračun Općine Ferdinandovac za 2025. i projekcije za 2026. i 2027. godinu (u daljnjem tekstu: Proračun) sastoje se od:</t>
  </si>
  <si>
    <t xml:space="preserve">          Rashodi i izdaci Proračuna u iznosu 2.244.186,00 eura raspoređuju se prema organizacijskoj, programskoj </t>
  </si>
  <si>
    <t xml:space="preserve">     Obrazloženje Proračuna sastoji se od obrazloženja općeg i posebnog dijela Proračuna i njegov je sastavni dio.</t>
  </si>
  <si>
    <t>Ferdinandovac, 12. prosinca 2024.</t>
  </si>
  <si>
    <t>KLASA: 400-05/24-01/2</t>
  </si>
  <si>
    <t>URBROJ: 2137-15-24-4</t>
  </si>
  <si>
    <t xml:space="preserve">                                                                       I. OPĆI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</si>
</sst>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9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/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8" fillId="5" borderId="3" xfId="0" applyFont="1" applyFill="1" applyBorder="1"/>
    <xf numFmtId="4" fontId="8" fillId="5" borderId="3" xfId="0" applyNumberFormat="1" applyFont="1" applyFill="1" applyBorder="1"/>
    <xf numFmtId="4" fontId="3" fillId="0" borderId="4" xfId="0" applyNumberFormat="1" applyFont="1" applyBorder="1" applyAlignment="1">
      <alignment horizontal="right"/>
    </xf>
    <xf numFmtId="4" fontId="8" fillId="5" borderId="3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>
      <alignment horizontal="right" shrinkToFit="1"/>
    </xf>
    <xf numFmtId="4" fontId="3" fillId="5" borderId="3" xfId="0" applyNumberFormat="1" applyFont="1" applyFill="1" applyBorder="1" applyAlignment="1">
      <alignment horizontal="right"/>
    </xf>
    <xf numFmtId="0" fontId="10" fillId="6" borderId="3" xfId="0" applyFont="1" applyFill="1" applyBorder="1" applyAlignment="1">
      <alignment horizontal="left"/>
    </xf>
    <xf numFmtId="4" fontId="10" fillId="6" borderId="3" xfId="0" applyNumberFormat="1" applyFont="1" applyFill="1" applyBorder="1" applyAlignment="1">
      <alignment horizontal="right"/>
    </xf>
    <xf numFmtId="0" fontId="10" fillId="8" borderId="7" xfId="0" applyFont="1" applyFill="1" applyBorder="1"/>
    <xf numFmtId="0" fontId="0" fillId="0" borderId="0" xfId="0" applyAlignment="1">
      <alignment horizontal="left"/>
    </xf>
    <xf numFmtId="0" fontId="8" fillId="0" borderId="3" xfId="0" quotePrefix="1" applyFont="1" applyBorder="1" applyAlignment="1">
      <alignment horizontal="left" vertical="center"/>
    </xf>
    <xf numFmtId="49" fontId="9" fillId="0" borderId="3" xfId="0" quotePrefix="1" applyNumberFormat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8" fillId="0" borderId="0" xfId="0" applyFont="1"/>
    <xf numFmtId="4" fontId="16" fillId="0" borderId="0" xfId="0" applyNumberFormat="1" applyFont="1"/>
    <xf numFmtId="4" fontId="8" fillId="0" borderId="3" xfId="0" applyNumberFormat="1" applyFont="1" applyBorder="1"/>
    <xf numFmtId="4" fontId="8" fillId="0" borderId="0" xfId="0" applyNumberFormat="1" applyFont="1"/>
    <xf numFmtId="4" fontId="10" fillId="0" borderId="3" xfId="0" applyNumberFormat="1" applyFont="1" applyBorder="1"/>
    <xf numFmtId="4" fontId="17" fillId="0" borderId="0" xfId="0" applyNumberFormat="1" applyFont="1"/>
    <xf numFmtId="4" fontId="6" fillId="0" borderId="4" xfId="0" applyNumberFormat="1" applyFont="1" applyBorder="1" applyAlignment="1">
      <alignment horizontal="right"/>
    </xf>
    <xf numFmtId="0" fontId="1" fillId="0" borderId="0" xfId="0" applyFont="1"/>
    <xf numFmtId="0" fontId="13" fillId="0" borderId="0" xfId="0" applyFont="1"/>
    <xf numFmtId="0" fontId="20" fillId="0" borderId="0" xfId="0" applyFont="1"/>
    <xf numFmtId="0" fontId="22" fillId="0" borderId="0" xfId="0" applyFont="1"/>
    <xf numFmtId="4" fontId="3" fillId="0" borderId="3" xfId="0" applyNumberFormat="1" applyFont="1" applyBorder="1" applyAlignment="1">
      <alignment horizontal="right" wrapText="1"/>
    </xf>
    <xf numFmtId="0" fontId="23" fillId="0" borderId="0" xfId="0" applyFont="1"/>
    <xf numFmtId="4" fontId="6" fillId="0" borderId="3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shrinkToFit="1"/>
    </xf>
    <xf numFmtId="4" fontId="20" fillId="0" borderId="0" xfId="0" applyNumberFormat="1" applyFont="1"/>
    <xf numFmtId="49" fontId="20" fillId="0" borderId="0" xfId="0" applyNumberFormat="1" applyFont="1"/>
    <xf numFmtId="0" fontId="20" fillId="0" borderId="3" xfId="0" applyFont="1" applyBorder="1"/>
    <xf numFmtId="4" fontId="20" fillId="0" borderId="3" xfId="0" applyNumberFormat="1" applyFont="1" applyBorder="1"/>
    <xf numFmtId="4" fontId="22" fillId="0" borderId="3" xfId="0" applyNumberFormat="1" applyFont="1" applyBorder="1"/>
    <xf numFmtId="4" fontId="22" fillId="0" borderId="0" xfId="0" applyNumberFormat="1" applyFont="1"/>
    <xf numFmtId="0" fontId="11" fillId="0" borderId="0" xfId="0" applyFont="1" applyAlignment="1">
      <alignment wrapText="1"/>
    </xf>
    <xf numFmtId="0" fontId="10" fillId="0" borderId="0" xfId="0" quotePrefix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0" xfId="0" quotePrefix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shrinkToFit="1"/>
    </xf>
    <xf numFmtId="0" fontId="12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4" borderId="6" xfId="0" applyFill="1" applyBorder="1"/>
    <xf numFmtId="0" fontId="0" fillId="4" borderId="5" xfId="0" applyFill="1" applyBorder="1"/>
    <xf numFmtId="0" fontId="0" fillId="4" borderId="11" xfId="0" applyFill="1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0" fillId="0" borderId="0" xfId="0" applyFont="1"/>
    <xf numFmtId="49" fontId="31" fillId="2" borderId="3" xfId="0" applyNumberFormat="1" applyFont="1" applyFill="1" applyBorder="1" applyAlignment="1">
      <alignment horizontal="left" vertical="center" wrapText="1"/>
    </xf>
    <xf numFmtId="4" fontId="29" fillId="0" borderId="4" xfId="0" applyNumberFormat="1" applyFont="1" applyBorder="1" applyAlignment="1">
      <alignment horizontal="right"/>
    </xf>
    <xf numFmtId="49" fontId="19" fillId="2" borderId="3" xfId="0" applyNumberFormat="1" applyFont="1" applyFill="1" applyBorder="1" applyAlignment="1">
      <alignment horizontal="left" vertical="center" wrapText="1"/>
    </xf>
    <xf numFmtId="4" fontId="32" fillId="2" borderId="4" xfId="0" applyNumberFormat="1" applyFont="1" applyFill="1" applyBorder="1" applyAlignment="1">
      <alignment horizontal="right"/>
    </xf>
    <xf numFmtId="4" fontId="32" fillId="0" borderId="3" xfId="0" applyNumberFormat="1" applyFont="1" applyBorder="1" applyAlignment="1">
      <alignment horizontal="right"/>
    </xf>
    <xf numFmtId="4" fontId="29" fillId="2" borderId="4" xfId="0" applyNumberFormat="1" applyFont="1" applyFill="1" applyBorder="1" applyAlignment="1">
      <alignment horizontal="right"/>
    </xf>
    <xf numFmtId="4" fontId="32" fillId="0" borderId="3" xfId="0" applyNumberFormat="1" applyFont="1" applyBorder="1" applyAlignment="1">
      <alignment horizontal="right" wrapText="1"/>
    </xf>
    <xf numFmtId="49" fontId="30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33" fillId="0" borderId="0" xfId="0" applyFont="1"/>
    <xf numFmtId="49" fontId="32" fillId="2" borderId="3" xfId="0" applyNumberFormat="1" applyFont="1" applyFill="1" applyBorder="1" applyAlignment="1">
      <alignment horizontal="left"/>
    </xf>
    <xf numFmtId="4" fontId="33" fillId="0" borderId="3" xfId="0" applyNumberFormat="1" applyFont="1" applyBorder="1"/>
    <xf numFmtId="49" fontId="30" fillId="0" borderId="3" xfId="0" applyNumberFormat="1" applyFont="1" applyBorder="1"/>
    <xf numFmtId="49" fontId="30" fillId="0" borderId="3" xfId="0" applyNumberFormat="1" applyFont="1" applyBorder="1" applyAlignment="1">
      <alignment wrapText="1"/>
    </xf>
    <xf numFmtId="4" fontId="33" fillId="0" borderId="0" xfId="0" applyNumberFormat="1" applyFont="1"/>
    <xf numFmtId="4" fontId="32" fillId="2" borderId="0" xfId="0" applyNumberFormat="1" applyFont="1" applyFill="1" applyAlignment="1">
      <alignment horizontal="right"/>
    </xf>
    <xf numFmtId="0" fontId="2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shrinkToFit="1"/>
    </xf>
    <xf numFmtId="16" fontId="8" fillId="0" borderId="1" xfId="0" applyNumberFormat="1" applyFont="1" applyBorder="1" applyAlignment="1">
      <alignment horizontal="left" shrinkToFit="1"/>
    </xf>
    <xf numFmtId="0" fontId="8" fillId="0" borderId="8" xfId="0" applyFont="1" applyBorder="1" applyAlignment="1">
      <alignment horizontal="left" shrinkToFit="1"/>
    </xf>
    <xf numFmtId="0" fontId="8" fillId="0" borderId="13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4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 shrinkToFit="1"/>
    </xf>
    <xf numFmtId="4" fontId="3" fillId="2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 shrinkToFit="1"/>
    </xf>
    <xf numFmtId="4" fontId="10" fillId="0" borderId="3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4" fontId="6" fillId="0" borderId="3" xfId="0" applyNumberFormat="1" applyFont="1" applyBorder="1" applyAlignment="1">
      <alignment horizontal="right" vertical="center" wrapText="1"/>
    </xf>
    <xf numFmtId="4" fontId="20" fillId="0" borderId="3" xfId="0" applyNumberFormat="1" applyFont="1" applyBorder="1" applyAlignment="1">
      <alignment horizontal="right"/>
    </xf>
    <xf numFmtId="4" fontId="30" fillId="0" borderId="3" xfId="0" applyNumberFormat="1" applyFont="1" applyBorder="1"/>
    <xf numFmtId="0" fontId="3" fillId="0" borderId="0" xfId="0" applyFont="1" applyAlignment="1">
      <alignment horizontal="left" vertical="center"/>
    </xf>
    <xf numFmtId="0" fontId="34" fillId="0" borderId="0" xfId="0" applyFont="1"/>
    <xf numFmtId="4" fontId="6" fillId="6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 wrapText="1"/>
    </xf>
    <xf numFmtId="0" fontId="23" fillId="0" borderId="0" xfId="0" applyFont="1" applyAlignment="1">
      <alignment vertical="center" wrapText="1"/>
    </xf>
    <xf numFmtId="4" fontId="22" fillId="0" borderId="3" xfId="0" applyNumberFormat="1" applyFont="1" applyBorder="1" applyAlignment="1">
      <alignment horizontal="right"/>
    </xf>
    <xf numFmtId="4" fontId="22" fillId="0" borderId="7" xfId="0" applyNumberFormat="1" applyFont="1" applyBorder="1" applyAlignment="1">
      <alignment horizontal="right"/>
    </xf>
    <xf numFmtId="49" fontId="29" fillId="4" borderId="3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right" shrinkToFit="1"/>
    </xf>
    <xf numFmtId="4" fontId="10" fillId="8" borderId="3" xfId="0" applyNumberFormat="1" applyFont="1" applyFill="1" applyBorder="1"/>
    <xf numFmtId="0" fontId="10" fillId="9" borderId="1" xfId="0" applyFont="1" applyFill="1" applyBorder="1" applyAlignment="1">
      <alignment horizontal="left"/>
    </xf>
    <xf numFmtId="0" fontId="10" fillId="9" borderId="2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10" fillId="8" borderId="3" xfId="0" applyFont="1" applyFill="1" applyBorder="1"/>
    <xf numFmtId="4" fontId="10" fillId="6" borderId="3" xfId="0" applyNumberFormat="1" applyFont="1" applyFill="1" applyBorder="1" applyAlignment="1">
      <alignment horizontal="right" shrinkToFit="1"/>
    </xf>
    <xf numFmtId="0" fontId="10" fillId="9" borderId="2" xfId="0" applyFont="1" applyFill="1" applyBorder="1" applyAlignment="1">
      <alignment horizontal="left" wrapText="1"/>
    </xf>
    <xf numFmtId="4" fontId="10" fillId="9" borderId="3" xfId="0" applyNumberFormat="1" applyFont="1" applyFill="1" applyBorder="1"/>
    <xf numFmtId="4" fontId="22" fillId="5" borderId="3" xfId="0" applyNumberFormat="1" applyFont="1" applyFill="1" applyBorder="1" applyAlignment="1">
      <alignment horizontal="right"/>
    </xf>
    <xf numFmtId="4" fontId="22" fillId="10" borderId="3" xfId="0" applyNumberFormat="1" applyFont="1" applyFill="1" applyBorder="1" applyAlignment="1">
      <alignment horizontal="right"/>
    </xf>
    <xf numFmtId="4" fontId="21" fillId="6" borderId="3" xfId="0" applyNumberFormat="1" applyFont="1" applyFill="1" applyBorder="1" applyAlignment="1">
      <alignment horizontal="right"/>
    </xf>
    <xf numFmtId="4" fontId="10" fillId="6" borderId="3" xfId="0" applyNumberFormat="1" applyFont="1" applyFill="1" applyBorder="1"/>
    <xf numFmtId="0" fontId="10" fillId="6" borderId="3" xfId="0" applyFont="1" applyFill="1" applyBorder="1"/>
    <xf numFmtId="0" fontId="10" fillId="9" borderId="6" xfId="0" applyFont="1" applyFill="1" applyBorder="1" applyAlignment="1">
      <alignment horizontal="left"/>
    </xf>
    <xf numFmtId="0" fontId="10" fillId="9" borderId="5" xfId="0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right" shrinkToFit="1"/>
    </xf>
    <xf numFmtId="4" fontId="10" fillId="11" borderId="3" xfId="0" applyNumberFormat="1" applyFont="1" applyFill="1" applyBorder="1" applyAlignment="1">
      <alignment horizontal="right" shrinkToFit="1"/>
    </xf>
    <xf numFmtId="4" fontId="10" fillId="0" borderId="3" xfId="0" applyNumberFormat="1" applyFont="1" applyBorder="1" applyAlignment="1">
      <alignment horizontal="right" shrinkToFit="1"/>
    </xf>
    <xf numFmtId="0" fontId="10" fillId="9" borderId="12" xfId="0" applyFont="1" applyFill="1" applyBorder="1" applyAlignment="1">
      <alignment horizontal="right"/>
    </xf>
    <xf numFmtId="4" fontId="22" fillId="10" borderId="7" xfId="0" applyNumberFormat="1" applyFont="1" applyFill="1" applyBorder="1" applyAlignment="1">
      <alignment horizontal="right"/>
    </xf>
    <xf numFmtId="4" fontId="22" fillId="5" borderId="7" xfId="0" applyNumberFormat="1" applyFont="1" applyFill="1" applyBorder="1" applyAlignment="1">
      <alignment horizontal="right"/>
    </xf>
    <xf numFmtId="4" fontId="22" fillId="9" borderId="3" xfId="0" applyNumberFormat="1" applyFont="1" applyFill="1" applyBorder="1" applyAlignment="1">
      <alignment horizontal="right"/>
    </xf>
    <xf numFmtId="0" fontId="10" fillId="6" borderId="6" xfId="0" applyFont="1" applyFill="1" applyBorder="1"/>
    <xf numFmtId="0" fontId="10" fillId="6" borderId="5" xfId="0" applyFont="1" applyFill="1" applyBorder="1"/>
    <xf numFmtId="4" fontId="10" fillId="6" borderId="1" xfId="0" applyNumberFormat="1" applyFont="1" applyFill="1" applyBorder="1"/>
    <xf numFmtId="4" fontId="8" fillId="5" borderId="7" xfId="0" applyNumberFormat="1" applyFont="1" applyFill="1" applyBorder="1" applyAlignment="1">
      <alignment horizontal="right" shrinkToFit="1"/>
    </xf>
    <xf numFmtId="4" fontId="10" fillId="5" borderId="7" xfId="0" applyNumberFormat="1" applyFont="1" applyFill="1" applyBorder="1" applyAlignment="1">
      <alignment horizontal="right" shrinkToFit="1"/>
    </xf>
    <xf numFmtId="4" fontId="10" fillId="0" borderId="7" xfId="0" applyNumberFormat="1" applyFont="1" applyBorder="1" applyAlignment="1">
      <alignment horizontal="right" shrinkToFit="1"/>
    </xf>
    <xf numFmtId="0" fontId="22" fillId="0" borderId="3" xfId="0" applyFont="1" applyBorder="1" applyAlignment="1">
      <alignment wrapText="1"/>
    </xf>
    <xf numFmtId="0" fontId="10" fillId="7" borderId="3" xfId="0" applyFont="1" applyFill="1" applyBorder="1"/>
    <xf numFmtId="0" fontId="22" fillId="7" borderId="3" xfId="0" applyFont="1" applyFill="1" applyBorder="1"/>
    <xf numFmtId="4" fontId="22" fillId="7" borderId="3" xfId="0" applyNumberFormat="1" applyFont="1" applyFill="1" applyBorder="1" applyAlignment="1">
      <alignment horizontal="right"/>
    </xf>
    <xf numFmtId="4" fontId="10" fillId="6" borderId="4" xfId="0" applyNumberFormat="1" applyFont="1" applyFill="1" applyBorder="1" applyAlignment="1">
      <alignment horizontal="right"/>
    </xf>
    <xf numFmtId="4" fontId="10" fillId="8" borderId="3" xfId="0" applyNumberFormat="1" applyFont="1" applyFill="1" applyBorder="1" applyAlignment="1">
      <alignment horizontal="right" shrinkToFit="1"/>
    </xf>
    <xf numFmtId="0" fontId="10" fillId="12" borderId="3" xfId="0" applyFont="1" applyFill="1" applyBorder="1"/>
    <xf numFmtId="0" fontId="22" fillId="12" borderId="3" xfId="0" applyFont="1" applyFill="1" applyBorder="1"/>
    <xf numFmtId="4" fontId="21" fillId="12" borderId="3" xfId="0" applyNumberFormat="1" applyFont="1" applyFill="1" applyBorder="1"/>
    <xf numFmtId="4" fontId="10" fillId="12" borderId="3" xfId="0" applyNumberFormat="1" applyFont="1" applyFill="1" applyBorder="1" applyAlignment="1">
      <alignment horizontal="right" shrinkToFit="1"/>
    </xf>
    <xf numFmtId="4" fontId="10" fillId="12" borderId="3" xfId="0" applyNumberFormat="1" applyFont="1" applyFill="1" applyBorder="1" applyAlignment="1">
      <alignment horizontal="right"/>
    </xf>
    <xf numFmtId="0" fontId="22" fillId="12" borderId="1" xfId="0" applyFont="1" applyFill="1" applyBorder="1"/>
    <xf numFmtId="0" fontId="10" fillId="12" borderId="3" xfId="0" applyFont="1" applyFill="1" applyBorder="1" applyAlignment="1">
      <alignment horizontal="left"/>
    </xf>
    <xf numFmtId="4" fontId="21" fillId="12" borderId="3" xfId="0" applyNumberFormat="1" applyFont="1" applyFill="1" applyBorder="1" applyAlignment="1">
      <alignment horizontal="right"/>
    </xf>
    <xf numFmtId="0" fontId="10" fillId="12" borderId="6" xfId="0" applyFont="1" applyFill="1" applyBorder="1" applyAlignment="1">
      <alignment horizontal="left"/>
    </xf>
    <xf numFmtId="0" fontId="10" fillId="12" borderId="5" xfId="0" applyFont="1" applyFill="1" applyBorder="1" applyAlignment="1">
      <alignment horizontal="left"/>
    </xf>
    <xf numFmtId="4" fontId="21" fillId="12" borderId="12" xfId="0" applyNumberFormat="1" applyFont="1" applyFill="1" applyBorder="1" applyAlignment="1">
      <alignment horizontal="right"/>
    </xf>
    <xf numFmtId="4" fontId="21" fillId="12" borderId="7" xfId="0" applyNumberFormat="1" applyFont="1" applyFill="1" applyBorder="1" applyAlignment="1">
      <alignment horizontal="right"/>
    </xf>
    <xf numFmtId="4" fontId="10" fillId="12" borderId="1" xfId="0" applyNumberFormat="1" applyFont="1" applyFill="1" applyBorder="1"/>
    <xf numFmtId="4" fontId="10" fillId="12" borderId="3" xfId="0" applyNumberFormat="1" applyFont="1" applyFill="1" applyBorder="1"/>
    <xf numFmtId="4" fontId="22" fillId="12" borderId="3" xfId="0" applyNumberFormat="1" applyFont="1" applyFill="1" applyBorder="1" applyAlignment="1">
      <alignment horizontal="right"/>
    </xf>
    <xf numFmtId="0" fontId="10" fillId="12" borderId="5" xfId="0" applyFont="1" applyFill="1" applyBorder="1"/>
    <xf numFmtId="4" fontId="6" fillId="12" borderId="3" xfId="0" applyNumberFormat="1" applyFont="1" applyFill="1" applyBorder="1" applyAlignment="1">
      <alignment horizontal="right"/>
    </xf>
    <xf numFmtId="4" fontId="6" fillId="12" borderId="3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horizontal="right" wrapText="1"/>
    </xf>
    <xf numFmtId="4" fontId="10" fillId="5" borderId="3" xfId="0" applyNumberFormat="1" applyFont="1" applyFill="1" applyBorder="1"/>
    <xf numFmtId="0" fontId="10" fillId="5" borderId="12" xfId="0" applyFont="1" applyFill="1" applyBorder="1" applyAlignment="1">
      <alignment horizontal="right"/>
    </xf>
    <xf numFmtId="4" fontId="8" fillId="5" borderId="12" xfId="0" applyNumberFormat="1" applyFont="1" applyFill="1" applyBorder="1" applyAlignment="1">
      <alignment horizontal="right"/>
    </xf>
    <xf numFmtId="4" fontId="8" fillId="11" borderId="3" xfId="0" applyNumberFormat="1" applyFont="1" applyFill="1" applyBorder="1" applyAlignment="1">
      <alignment horizontal="right" shrinkToFit="1"/>
    </xf>
    <xf numFmtId="0" fontId="10" fillId="5" borderId="3" xfId="0" applyFont="1" applyFill="1" applyBorder="1" applyAlignment="1">
      <alignment horizontal="left"/>
    </xf>
    <xf numFmtId="4" fontId="10" fillId="5" borderId="3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4" fontId="8" fillId="0" borderId="12" xfId="0" applyNumberFormat="1" applyFont="1" applyBorder="1" applyAlignment="1">
      <alignment horizontal="right"/>
    </xf>
    <xf numFmtId="0" fontId="36" fillId="2" borderId="0" xfId="0" applyFont="1" applyFill="1"/>
    <xf numFmtId="4" fontId="36" fillId="2" borderId="0" xfId="0" applyNumberFormat="1" applyFont="1" applyFill="1"/>
    <xf numFmtId="0" fontId="20" fillId="0" borderId="0" xfId="0" applyFont="1" applyAlignment="1">
      <alignment horizontal="left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4" fontId="22" fillId="0" borderId="7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 shrinkToFit="1"/>
    </xf>
    <xf numFmtId="4" fontId="8" fillId="0" borderId="12" xfId="0" applyNumberFormat="1" applyFont="1" applyBorder="1" applyAlignment="1">
      <alignment horizontal="right" shrinkToFit="1"/>
    </xf>
    <xf numFmtId="4" fontId="3" fillId="2" borderId="7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 shrinkToFit="1"/>
    </xf>
    <xf numFmtId="4" fontId="8" fillId="0" borderId="12" xfId="0" applyNumberFormat="1" applyFont="1" applyBorder="1" applyAlignment="1">
      <alignment horizontal="center" shrinkToFit="1"/>
    </xf>
    <xf numFmtId="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0" fillId="12" borderId="3" xfId="0" applyFont="1" applyFill="1" applyBorder="1" applyAlignment="1">
      <alignment horizontal="left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shrinkToFit="1"/>
    </xf>
    <xf numFmtId="0" fontId="8" fillId="5" borderId="2" xfId="0" applyFont="1" applyFill="1" applyBorder="1" applyAlignment="1">
      <alignment horizontal="left" shrinkToFit="1"/>
    </xf>
    <xf numFmtId="0" fontId="8" fillId="5" borderId="4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0" fillId="12" borderId="8" xfId="0" applyFont="1" applyFill="1" applyBorder="1" applyAlignment="1">
      <alignment horizontal="left" shrinkToFit="1"/>
    </xf>
    <xf numFmtId="0" fontId="10" fillId="12" borderId="9" xfId="0" applyFont="1" applyFill="1" applyBorder="1" applyAlignment="1">
      <alignment horizontal="left" shrinkToFit="1"/>
    </xf>
    <xf numFmtId="0" fontId="10" fillId="12" borderId="1" xfId="0" applyFont="1" applyFill="1" applyBorder="1" applyAlignment="1">
      <alignment horizontal="left" wrapText="1" shrinkToFit="1"/>
    </xf>
    <xf numFmtId="0" fontId="10" fillId="12" borderId="2" xfId="0" applyFont="1" applyFill="1" applyBorder="1" applyAlignment="1">
      <alignment horizontal="left" wrapText="1" shrinkToFit="1"/>
    </xf>
    <xf numFmtId="0" fontId="10" fillId="12" borderId="4" xfId="0" applyFont="1" applyFill="1" applyBorder="1" applyAlignment="1">
      <alignment horizontal="left" wrapText="1" shrinkToFit="1"/>
    </xf>
    <xf numFmtId="0" fontId="10" fillId="12" borderId="8" xfId="0" applyFont="1" applyFill="1" applyBorder="1" applyAlignment="1">
      <alignment horizontal="left" wrapText="1"/>
    </xf>
    <xf numFmtId="0" fontId="10" fillId="12" borderId="9" xfId="0" applyFont="1" applyFill="1" applyBorder="1" applyAlignment="1">
      <alignment horizontal="left" wrapText="1"/>
    </xf>
    <xf numFmtId="0" fontId="10" fillId="12" borderId="10" xfId="0" applyFont="1" applyFill="1" applyBorder="1" applyAlignment="1">
      <alignment horizontal="left" wrapText="1"/>
    </xf>
    <xf numFmtId="0" fontId="10" fillId="12" borderId="6" xfId="0" applyFont="1" applyFill="1" applyBorder="1" applyAlignment="1">
      <alignment horizontal="left" wrapText="1"/>
    </xf>
    <xf numFmtId="0" fontId="10" fillId="12" borderId="5" xfId="0" applyFont="1" applyFill="1" applyBorder="1" applyAlignment="1">
      <alignment horizontal="left" wrapText="1"/>
    </xf>
    <xf numFmtId="0" fontId="10" fillId="12" borderId="11" xfId="0" applyFont="1" applyFill="1" applyBorder="1" applyAlignment="1">
      <alignment horizontal="left" wrapText="1"/>
    </xf>
    <xf numFmtId="0" fontId="10" fillId="12" borderId="8" xfId="0" applyFont="1" applyFill="1" applyBorder="1" applyAlignment="1">
      <alignment horizontal="left"/>
    </xf>
    <xf numFmtId="0" fontId="10" fillId="12" borderId="9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10" fillId="12" borderId="1" xfId="0" applyFont="1" applyFill="1" applyBorder="1" applyAlignment="1">
      <alignment horizontal="left"/>
    </xf>
    <xf numFmtId="0" fontId="10" fillId="12" borderId="2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/>
    </xf>
    <xf numFmtId="4" fontId="21" fillId="12" borderId="7" xfId="0" applyNumberFormat="1" applyFont="1" applyFill="1" applyBorder="1" applyAlignment="1">
      <alignment horizontal="right"/>
    </xf>
    <xf numFmtId="4" fontId="21" fillId="12" borderId="14" xfId="0" applyNumberFormat="1" applyFont="1" applyFill="1" applyBorder="1" applyAlignment="1">
      <alignment horizontal="right"/>
    </xf>
    <xf numFmtId="4" fontId="21" fillId="12" borderId="12" xfId="0" applyNumberFormat="1" applyFont="1" applyFill="1" applyBorder="1" applyAlignment="1">
      <alignment horizontal="right"/>
    </xf>
    <xf numFmtId="4" fontId="10" fillId="6" borderId="3" xfId="0" applyNumberFormat="1" applyFont="1" applyFill="1" applyBorder="1" applyAlignment="1">
      <alignment horizontal="right" shrinkToFit="1"/>
    </xf>
    <xf numFmtId="0" fontId="10" fillId="6" borderId="3" xfId="0" applyFont="1" applyFill="1" applyBorder="1" applyAlignment="1">
      <alignment horizontal="right" shrinkToFit="1"/>
    </xf>
    <xf numFmtId="0" fontId="10" fillId="12" borderId="6" xfId="0" applyFont="1" applyFill="1" applyBorder="1" applyAlignment="1">
      <alignment horizontal="left"/>
    </xf>
    <xf numFmtId="0" fontId="10" fillId="12" borderId="5" xfId="0" applyFont="1" applyFill="1" applyBorder="1" applyAlignment="1">
      <alignment horizontal="left"/>
    </xf>
    <xf numFmtId="4" fontId="10" fillId="12" borderId="7" xfId="0" applyNumberFormat="1" applyFont="1" applyFill="1" applyBorder="1" applyAlignment="1">
      <alignment horizontal="right"/>
    </xf>
    <xf numFmtId="0" fontId="10" fillId="12" borderId="12" xfId="0" applyFont="1" applyFill="1" applyBorder="1" applyAlignment="1">
      <alignment horizontal="right"/>
    </xf>
    <xf numFmtId="4" fontId="10" fillId="8" borderId="7" xfId="0" applyNumberFormat="1" applyFont="1" applyFill="1" applyBorder="1" applyAlignment="1">
      <alignment horizontal="right"/>
    </xf>
    <xf numFmtId="0" fontId="10" fillId="8" borderId="12" xfId="0" applyFont="1" applyFill="1" applyBorder="1" applyAlignment="1">
      <alignment horizontal="right"/>
    </xf>
    <xf numFmtId="4" fontId="10" fillId="12" borderId="3" xfId="0" applyNumberFormat="1" applyFont="1" applyFill="1" applyBorder="1"/>
    <xf numFmtId="0" fontId="10" fillId="12" borderId="3" xfId="0" applyFont="1" applyFill="1" applyBorder="1"/>
    <xf numFmtId="0" fontId="10" fillId="12" borderId="10" xfId="0" applyFont="1" applyFill="1" applyBorder="1" applyAlignment="1">
      <alignment horizontal="left" shrinkToFit="1"/>
    </xf>
    <xf numFmtId="0" fontId="10" fillId="6" borderId="1" xfId="0" applyFont="1" applyFill="1" applyBorder="1" applyAlignment="1">
      <alignment horizontal="left" shrinkToFit="1"/>
    </xf>
    <xf numFmtId="0" fontId="10" fillId="6" borderId="2" xfId="0" applyFont="1" applyFill="1" applyBorder="1" applyAlignment="1">
      <alignment horizontal="left" shrinkToFit="1"/>
    </xf>
    <xf numFmtId="0" fontId="10" fillId="6" borderId="4" xfId="0" applyFont="1" applyFill="1" applyBorder="1" applyAlignment="1">
      <alignment horizontal="left" shrinkToFit="1"/>
    </xf>
    <xf numFmtId="0" fontId="10" fillId="12" borderId="1" xfId="0" applyFont="1" applyFill="1" applyBorder="1" applyAlignment="1">
      <alignment horizontal="left" shrinkToFit="1"/>
    </xf>
    <xf numFmtId="0" fontId="10" fillId="12" borderId="2" xfId="0" applyFont="1" applyFill="1" applyBorder="1" applyAlignment="1">
      <alignment horizontal="left" shrinkToFit="1"/>
    </xf>
    <xf numFmtId="0" fontId="10" fillId="12" borderId="4" xfId="0" applyFont="1" applyFill="1" applyBorder="1" applyAlignment="1">
      <alignment horizontal="left" shrinkToFit="1"/>
    </xf>
    <xf numFmtId="0" fontId="10" fillId="3" borderId="1" xfId="0" applyFont="1" applyFill="1" applyBorder="1" applyAlignment="1">
      <alignment horizontal="left" shrinkToFit="1"/>
    </xf>
    <xf numFmtId="0" fontId="10" fillId="3" borderId="2" xfId="0" applyFont="1" applyFill="1" applyBorder="1" applyAlignment="1">
      <alignment horizontal="left" shrinkToFit="1"/>
    </xf>
    <xf numFmtId="0" fontId="10" fillId="12" borderId="1" xfId="0" applyFont="1" applyFill="1" applyBorder="1" applyAlignment="1">
      <alignment horizontal="left" wrapText="1"/>
    </xf>
    <xf numFmtId="0" fontId="10" fillId="12" borderId="2" xfId="0" applyFont="1" applyFill="1" applyBorder="1" applyAlignment="1">
      <alignment horizontal="left" wrapText="1"/>
    </xf>
    <xf numFmtId="0" fontId="10" fillId="12" borderId="4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shrinkToFit="1"/>
    </xf>
    <xf numFmtId="0" fontId="8" fillId="5" borderId="2" xfId="0" applyFont="1" applyFill="1" applyBorder="1" applyAlignment="1">
      <alignment horizontal="center" shrinkToFit="1"/>
    </xf>
    <xf numFmtId="0" fontId="8" fillId="5" borderId="4" xfId="0" applyFont="1" applyFill="1" applyBorder="1" applyAlignment="1">
      <alignment horizontal="center" shrinkToFit="1"/>
    </xf>
    <xf numFmtId="0" fontId="10" fillId="6" borderId="1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1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shrinkToFit="1"/>
    </xf>
    <xf numFmtId="0" fontId="10" fillId="8" borderId="1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10" fillId="12" borderId="3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8" xfId="0" applyFont="1" applyFill="1" applyBorder="1" applyAlignment="1">
      <alignment horizontal="left" vertical="center" wrapText="1" shrinkToFit="1"/>
    </xf>
    <xf numFmtId="0" fontId="10" fillId="12" borderId="9" xfId="0" applyFont="1" applyFill="1" applyBorder="1" applyAlignment="1">
      <alignment horizontal="left" vertical="center" wrapText="1" shrinkToFit="1"/>
    </xf>
    <xf numFmtId="0" fontId="10" fillId="12" borderId="10" xfId="0" applyFont="1" applyFill="1" applyBorder="1" applyAlignment="1">
      <alignment horizontal="left" vertical="center" wrapText="1" shrinkToFit="1"/>
    </xf>
    <xf numFmtId="0" fontId="10" fillId="12" borderId="13" xfId="0" applyFont="1" applyFill="1" applyBorder="1" applyAlignment="1">
      <alignment horizontal="left" vertical="center" wrapText="1" shrinkToFit="1"/>
    </xf>
    <xf numFmtId="0" fontId="10" fillId="12" borderId="0" xfId="0" applyFont="1" applyFill="1" applyAlignment="1">
      <alignment horizontal="left" vertical="center" wrapText="1" shrinkToFit="1"/>
    </xf>
    <xf numFmtId="0" fontId="10" fillId="12" borderId="15" xfId="0" applyFont="1" applyFill="1" applyBorder="1" applyAlignment="1">
      <alignment horizontal="left" vertical="center" wrapText="1" shrinkToFit="1"/>
    </xf>
    <xf numFmtId="0" fontId="10" fillId="12" borderId="6" xfId="0" applyFont="1" applyFill="1" applyBorder="1" applyAlignment="1">
      <alignment horizontal="left" vertical="center" wrapText="1" shrinkToFit="1"/>
    </xf>
    <xf numFmtId="0" fontId="10" fillId="12" borderId="5" xfId="0" applyFont="1" applyFill="1" applyBorder="1" applyAlignment="1">
      <alignment horizontal="left" vertical="center" wrapText="1" shrinkToFit="1"/>
    </xf>
    <xf numFmtId="0" fontId="10" fillId="12" borderId="11" xfId="0" applyFont="1" applyFill="1" applyBorder="1" applyAlignment="1">
      <alignment horizontal="left" vertical="center" wrapText="1" shrinkToFit="1"/>
    </xf>
    <xf numFmtId="0" fontId="10" fillId="9" borderId="1" xfId="0" applyFont="1" applyFill="1" applyBorder="1" applyAlignment="1">
      <alignment horizontal="left" shrinkToFit="1"/>
    </xf>
    <xf numFmtId="0" fontId="10" fillId="9" borderId="2" xfId="0" applyFont="1" applyFill="1" applyBorder="1" applyAlignment="1">
      <alignment horizontal="left" shrinkToFit="1"/>
    </xf>
    <xf numFmtId="0" fontId="10" fillId="9" borderId="4" xfId="0" applyFont="1" applyFill="1" applyBorder="1" applyAlignment="1">
      <alignment horizontal="left" shrinkToFit="1"/>
    </xf>
    <xf numFmtId="0" fontId="10" fillId="8" borderId="1" xfId="0" applyFont="1" applyFill="1" applyBorder="1" applyAlignment="1">
      <alignment horizontal="left" shrinkToFit="1"/>
    </xf>
    <xf numFmtId="0" fontId="10" fillId="8" borderId="2" xfId="0" applyFont="1" applyFill="1" applyBorder="1" applyAlignment="1">
      <alignment horizontal="left" shrinkToFit="1"/>
    </xf>
    <xf numFmtId="0" fontId="10" fillId="8" borderId="4" xfId="0" applyFont="1" applyFill="1" applyBorder="1" applyAlignment="1">
      <alignment horizontal="left" shrinkToFit="1"/>
    </xf>
    <xf numFmtId="4" fontId="10" fillId="12" borderId="3" xfId="0" applyNumberFormat="1" applyFont="1" applyFill="1" applyBorder="1" applyAlignment="1">
      <alignment horizontal="right"/>
    </xf>
    <xf numFmtId="0" fontId="10" fillId="12" borderId="3" xfId="0" applyFont="1" applyFill="1" applyBorder="1" applyAlignment="1">
      <alignment horizontal="right"/>
    </xf>
    <xf numFmtId="0" fontId="10" fillId="6" borderId="8" xfId="0" applyFont="1" applyFill="1" applyBorder="1" applyAlignment="1">
      <alignment horizontal="left" shrinkToFit="1"/>
    </xf>
    <xf numFmtId="0" fontId="10" fillId="6" borderId="9" xfId="0" applyFont="1" applyFill="1" applyBorder="1" applyAlignment="1">
      <alignment horizontal="left" shrinkToFit="1"/>
    </xf>
    <xf numFmtId="0" fontId="10" fillId="12" borderId="3" xfId="0" applyFont="1" applyFill="1" applyBorder="1" applyAlignment="1">
      <alignment horizontal="left" shrinkToFit="1"/>
    </xf>
    <xf numFmtId="4" fontId="21" fillId="12" borderId="3" xfId="0" applyNumberFormat="1" applyFont="1" applyFill="1" applyBorder="1" applyAlignment="1">
      <alignment horizontal="right"/>
    </xf>
    <xf numFmtId="0" fontId="21" fillId="12" borderId="3" xfId="0" applyFont="1" applyFill="1" applyBorder="1" applyAlignment="1">
      <alignment horizontal="right"/>
    </xf>
    <xf numFmtId="4" fontId="10" fillId="8" borderId="3" xfId="0" applyNumberFormat="1" applyFont="1" applyFill="1" applyBorder="1" applyAlignment="1">
      <alignment horizontal="right"/>
    </xf>
    <xf numFmtId="0" fontId="10" fillId="8" borderId="3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7" fillId="0" borderId="0" xfId="0" applyFont="1"/>
    <xf numFmtId="0" fontId="37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colors>
    <mruColors>
      <color rgb="FFFFFF00"/>
      <color rgb="FFFFCC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zoomScaleNormal="100" workbookViewId="0">
      <selection activeCell="Q18" sqref="Q18"/>
    </sheetView>
  </sheetViews>
  <sheetFormatPr defaultRowHeight="15" x14ac:dyDescent="0.25"/>
  <cols>
    <col min="5" max="5" width="22.140625" customWidth="1"/>
    <col min="6" max="10" width="25.28515625" customWidth="1"/>
  </cols>
  <sheetData>
    <row r="1" spans="1:11" x14ac:dyDescent="0.25">
      <c r="I1" s="31"/>
    </row>
    <row r="3" spans="1:11" ht="30.75" customHeight="1" x14ac:dyDescent="0.25">
      <c r="A3" s="244" t="s">
        <v>329</v>
      </c>
      <c r="B3" s="244"/>
      <c r="C3" s="244"/>
      <c r="D3" s="244"/>
      <c r="E3" s="244"/>
      <c r="F3" s="244"/>
      <c r="G3" s="244"/>
      <c r="H3" s="244"/>
      <c r="I3" s="244"/>
      <c r="J3" s="244"/>
    </row>
    <row r="5" spans="1:11" ht="42" customHeight="1" x14ac:dyDescent="0.25">
      <c r="A5" s="249" t="s">
        <v>330</v>
      </c>
      <c r="B5" s="249"/>
      <c r="C5" s="249"/>
      <c r="D5" s="249"/>
      <c r="E5" s="249"/>
      <c r="F5" s="249"/>
      <c r="G5" s="249"/>
      <c r="H5" s="249"/>
      <c r="I5" s="249"/>
      <c r="J5" s="249"/>
    </row>
    <row r="6" spans="1:11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15.75" x14ac:dyDescent="0.25">
      <c r="A7" s="249" t="s">
        <v>29</v>
      </c>
      <c r="B7" s="249"/>
      <c r="C7" s="249"/>
      <c r="D7" s="249"/>
      <c r="E7" s="249"/>
      <c r="F7" s="249"/>
      <c r="G7" s="249"/>
      <c r="H7" s="249"/>
      <c r="I7" s="250"/>
      <c r="J7" s="250"/>
    </row>
    <row r="8" spans="1:11" ht="15.75" x14ac:dyDescent="0.25">
      <c r="A8" s="30"/>
      <c r="B8" s="30"/>
      <c r="C8" s="30"/>
      <c r="D8" s="30"/>
      <c r="E8" s="30"/>
      <c r="F8" s="30"/>
      <c r="G8" s="30"/>
      <c r="H8" s="30"/>
      <c r="I8" s="101"/>
      <c r="J8" s="101"/>
    </row>
    <row r="9" spans="1:11" x14ac:dyDescent="0.25">
      <c r="A9" s="255" t="s">
        <v>159</v>
      </c>
      <c r="B9" s="255"/>
      <c r="C9" s="255"/>
      <c r="D9" s="255"/>
      <c r="E9" s="255"/>
      <c r="F9" s="255"/>
      <c r="G9" s="255"/>
      <c r="H9" s="255"/>
      <c r="I9" s="255"/>
      <c r="J9" s="255"/>
    </row>
    <row r="10" spans="1:11" ht="18" x14ac:dyDescent="0.25">
      <c r="A10" s="5"/>
      <c r="B10" s="5"/>
      <c r="C10" s="5"/>
      <c r="D10" s="5"/>
      <c r="E10" s="5"/>
      <c r="F10" s="5"/>
      <c r="G10" s="5"/>
      <c r="H10" s="5"/>
      <c r="I10" s="6"/>
      <c r="J10" s="6"/>
    </row>
    <row r="11" spans="1:11" s="66" customFormat="1" ht="14.25" x14ac:dyDescent="0.2">
      <c r="A11" s="256" t="s">
        <v>331</v>
      </c>
      <c r="B11" s="256"/>
      <c r="C11" s="256"/>
      <c r="D11" s="256"/>
      <c r="E11" s="256"/>
      <c r="F11" s="256"/>
      <c r="G11" s="256"/>
      <c r="H11" s="256"/>
      <c r="I11" s="256"/>
      <c r="J11" s="256"/>
    </row>
    <row r="12" spans="1:11" ht="18" x14ac:dyDescent="0.25">
      <c r="A12" s="5"/>
      <c r="B12" s="5"/>
      <c r="C12" s="5"/>
      <c r="D12" s="5"/>
      <c r="E12" s="5"/>
      <c r="F12" s="5"/>
      <c r="G12" s="5"/>
      <c r="H12" s="5"/>
      <c r="I12" s="172"/>
      <c r="J12" s="172"/>
      <c r="K12" s="168"/>
    </row>
    <row r="13" spans="1:11" ht="18" customHeight="1" x14ac:dyDescent="0.25">
      <c r="A13" s="249" t="s">
        <v>38</v>
      </c>
      <c r="B13" s="263"/>
      <c r="C13" s="263"/>
      <c r="D13" s="263"/>
      <c r="E13" s="263"/>
      <c r="F13" s="263"/>
      <c r="G13" s="263"/>
      <c r="H13" s="263"/>
      <c r="I13" s="263"/>
      <c r="J13" s="263"/>
    </row>
    <row r="14" spans="1:11" ht="18" x14ac:dyDescent="0.25">
      <c r="A14" s="1"/>
      <c r="B14" s="2"/>
      <c r="C14" s="2"/>
      <c r="D14" s="2"/>
      <c r="E14" s="7"/>
      <c r="F14" s="8"/>
      <c r="G14" s="8"/>
      <c r="H14" s="8"/>
      <c r="I14" s="8"/>
      <c r="J14" s="25" t="s">
        <v>89</v>
      </c>
    </row>
    <row r="15" spans="1:11" ht="25.5" x14ac:dyDescent="0.25">
      <c r="A15" s="21"/>
      <c r="B15" s="22"/>
      <c r="C15" s="22"/>
      <c r="D15" s="23"/>
      <c r="E15" s="24"/>
      <c r="F15" s="4" t="s">
        <v>246</v>
      </c>
      <c r="G15" s="4" t="s">
        <v>247</v>
      </c>
      <c r="H15" s="4" t="s">
        <v>248</v>
      </c>
      <c r="I15" s="4" t="s">
        <v>90</v>
      </c>
      <c r="J15" s="4" t="s">
        <v>249</v>
      </c>
    </row>
    <row r="16" spans="1:11" x14ac:dyDescent="0.25">
      <c r="A16" s="251" t="s">
        <v>0</v>
      </c>
      <c r="B16" s="248"/>
      <c r="C16" s="248"/>
      <c r="D16" s="248"/>
      <c r="E16" s="252"/>
      <c r="F16" s="32">
        <f t="shared" ref="F16:J16" si="0">F17+F18</f>
        <v>1168877.92</v>
      </c>
      <c r="G16" s="32">
        <f t="shared" ref="G16" si="1">G17+G18</f>
        <v>1815023</v>
      </c>
      <c r="H16" s="32">
        <f>H17+H18</f>
        <v>2044186</v>
      </c>
      <c r="I16" s="32">
        <f t="shared" si="0"/>
        <v>2134601</v>
      </c>
      <c r="J16" s="32">
        <f t="shared" si="0"/>
        <v>2119540</v>
      </c>
      <c r="K16" s="33"/>
    </row>
    <row r="17" spans="1:11" x14ac:dyDescent="0.25">
      <c r="A17" s="253" t="s">
        <v>1</v>
      </c>
      <c r="B17" s="254"/>
      <c r="C17" s="254"/>
      <c r="D17" s="254"/>
      <c r="E17" s="246"/>
      <c r="F17" s="34">
        <v>1168872.44</v>
      </c>
      <c r="G17" s="34">
        <v>1814523</v>
      </c>
      <c r="H17" s="34">
        <f>1957936+85750</f>
        <v>2043686</v>
      </c>
      <c r="I17" s="34">
        <v>2134101</v>
      </c>
      <c r="J17" s="34">
        <v>2119040</v>
      </c>
      <c r="K17" s="33"/>
    </row>
    <row r="18" spans="1:11" x14ac:dyDescent="0.25">
      <c r="A18" s="245" t="s">
        <v>2</v>
      </c>
      <c r="B18" s="246"/>
      <c r="C18" s="246"/>
      <c r="D18" s="246"/>
      <c r="E18" s="246"/>
      <c r="F18" s="34">
        <v>5.48</v>
      </c>
      <c r="G18" s="34">
        <v>500</v>
      </c>
      <c r="H18" s="34">
        <v>500</v>
      </c>
      <c r="I18" s="34">
        <v>500</v>
      </c>
      <c r="J18" s="34">
        <v>500</v>
      </c>
      <c r="K18" s="33"/>
    </row>
    <row r="19" spans="1:11" x14ac:dyDescent="0.25">
      <c r="A19" s="26" t="s">
        <v>3</v>
      </c>
      <c r="B19" s="27"/>
      <c r="C19" s="27"/>
      <c r="D19" s="27"/>
      <c r="E19" s="27"/>
      <c r="F19" s="32">
        <f t="shared" ref="F19:J19" si="2">F20+F21</f>
        <v>1172827.8599999999</v>
      </c>
      <c r="G19" s="32">
        <f t="shared" ref="G19" si="3">G20+G21</f>
        <v>2097990.1100000003</v>
      </c>
      <c r="H19" s="32">
        <f t="shared" si="2"/>
        <v>2244186</v>
      </c>
      <c r="I19" s="32">
        <f t="shared" si="2"/>
        <v>2134601</v>
      </c>
      <c r="J19" s="32">
        <f t="shared" si="2"/>
        <v>2119540</v>
      </c>
      <c r="K19" s="33"/>
    </row>
    <row r="20" spans="1:11" x14ac:dyDescent="0.25">
      <c r="A20" s="262" t="s">
        <v>4</v>
      </c>
      <c r="B20" s="254"/>
      <c r="C20" s="254"/>
      <c r="D20" s="254"/>
      <c r="E20" s="254"/>
      <c r="F20" s="34">
        <v>882248.95</v>
      </c>
      <c r="G20" s="34">
        <v>1171990.1100000001</v>
      </c>
      <c r="H20" s="34">
        <v>1249436</v>
      </c>
      <c r="I20" s="34">
        <v>1381321</v>
      </c>
      <c r="J20" s="71">
        <v>1342640</v>
      </c>
      <c r="K20" s="33"/>
    </row>
    <row r="21" spans="1:11" x14ac:dyDescent="0.25">
      <c r="A21" s="245" t="s">
        <v>5</v>
      </c>
      <c r="B21" s="246"/>
      <c r="C21" s="246"/>
      <c r="D21" s="246"/>
      <c r="E21" s="246"/>
      <c r="F21" s="34">
        <v>290578.90999999997</v>
      </c>
      <c r="G21" s="34">
        <v>926000</v>
      </c>
      <c r="H21" s="34">
        <f>909000+85750</f>
        <v>994750</v>
      </c>
      <c r="I21" s="34">
        <v>753280</v>
      </c>
      <c r="J21" s="71">
        <v>776900</v>
      </c>
      <c r="K21" s="33"/>
    </row>
    <row r="22" spans="1:11" x14ac:dyDescent="0.25">
      <c r="A22" s="247" t="s">
        <v>6</v>
      </c>
      <c r="B22" s="248"/>
      <c r="C22" s="248"/>
      <c r="D22" s="248"/>
      <c r="E22" s="248"/>
      <c r="F22" s="32">
        <f>F16-F19</f>
        <v>-3949.9399999999441</v>
      </c>
      <c r="G22" s="32">
        <f t="shared" ref="G22" si="4">G16-G19</f>
        <v>-282967.11000000034</v>
      </c>
      <c r="H22" s="32">
        <f>H16-H19</f>
        <v>-200000</v>
      </c>
      <c r="I22" s="32">
        <f t="shared" ref="I22:J22" si="5">I16-I19</f>
        <v>0</v>
      </c>
      <c r="J22" s="32">
        <f t="shared" si="5"/>
        <v>0</v>
      </c>
      <c r="K22" s="33"/>
    </row>
    <row r="23" spans="1:11" ht="18" x14ac:dyDescent="0.25">
      <c r="A23" s="5"/>
      <c r="B23" s="9"/>
      <c r="C23" s="9"/>
      <c r="D23" s="9"/>
      <c r="E23" s="9"/>
      <c r="F23" s="9"/>
      <c r="G23" s="9"/>
      <c r="H23" s="70"/>
      <c r="I23" s="3"/>
      <c r="J23" s="3"/>
    </row>
    <row r="24" spans="1:11" ht="18" customHeight="1" x14ac:dyDescent="0.25">
      <c r="A24" s="249" t="s">
        <v>37</v>
      </c>
      <c r="B24" s="263"/>
      <c r="C24" s="263"/>
      <c r="D24" s="263"/>
      <c r="E24" s="263"/>
      <c r="F24" s="263"/>
      <c r="G24" s="263"/>
      <c r="H24" s="263"/>
      <c r="I24" s="263"/>
      <c r="J24" s="263"/>
    </row>
    <row r="25" spans="1:11" ht="18" x14ac:dyDescent="0.25">
      <c r="A25" s="5"/>
      <c r="B25" s="9"/>
      <c r="C25" s="9"/>
      <c r="D25" s="9"/>
      <c r="E25" s="9"/>
      <c r="F25" s="9"/>
      <c r="G25" s="9"/>
      <c r="H25" s="3"/>
      <c r="I25" s="3"/>
      <c r="J25" s="3"/>
    </row>
    <row r="26" spans="1:11" ht="25.5" x14ac:dyDescent="0.25">
      <c r="A26" s="21"/>
      <c r="B26" s="22"/>
      <c r="C26" s="22"/>
      <c r="D26" s="23"/>
      <c r="E26" s="24"/>
      <c r="F26" s="4" t="s">
        <v>246</v>
      </c>
      <c r="G26" s="4" t="s">
        <v>247</v>
      </c>
      <c r="H26" s="4" t="s">
        <v>248</v>
      </c>
      <c r="I26" s="4" t="s">
        <v>90</v>
      </c>
      <c r="J26" s="4" t="s">
        <v>249</v>
      </c>
    </row>
    <row r="27" spans="1:11" x14ac:dyDescent="0.25">
      <c r="A27" s="245" t="s">
        <v>92</v>
      </c>
      <c r="B27" s="246"/>
      <c r="C27" s="246"/>
      <c r="D27" s="246"/>
      <c r="E27" s="246"/>
      <c r="F27" s="20"/>
      <c r="G27" s="20"/>
      <c r="H27" s="20"/>
      <c r="I27" s="20"/>
      <c r="J27" s="86"/>
    </row>
    <row r="28" spans="1:11" x14ac:dyDescent="0.25">
      <c r="A28" s="245" t="s">
        <v>93</v>
      </c>
      <c r="B28" s="246"/>
      <c r="C28" s="246"/>
      <c r="D28" s="246"/>
      <c r="E28" s="246"/>
      <c r="F28" s="20"/>
      <c r="G28" s="20"/>
      <c r="H28" s="20"/>
      <c r="I28" s="20"/>
      <c r="J28" s="86"/>
    </row>
    <row r="29" spans="1:11" x14ac:dyDescent="0.25">
      <c r="A29" s="247" t="s">
        <v>8</v>
      </c>
      <c r="B29" s="248"/>
      <c r="C29" s="248"/>
      <c r="D29" s="248"/>
      <c r="E29" s="248"/>
      <c r="F29" s="32">
        <f>F27-F28</f>
        <v>0</v>
      </c>
      <c r="G29" s="32">
        <f t="shared" ref="G29:J29" si="6">G27-G28</f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</row>
    <row r="30" spans="1:11" x14ac:dyDescent="0.25">
      <c r="A30" s="247" t="s">
        <v>9</v>
      </c>
      <c r="B30" s="248"/>
      <c r="C30" s="248"/>
      <c r="D30" s="248"/>
      <c r="E30" s="248"/>
      <c r="F30" s="32">
        <f>F22+F29</f>
        <v>-3949.9399999999441</v>
      </c>
      <c r="G30" s="32">
        <f t="shared" ref="G30:J30" si="7">G22+G29</f>
        <v>-282967.11000000034</v>
      </c>
      <c r="H30" s="32">
        <f>H22+H29</f>
        <v>-200000</v>
      </c>
      <c r="I30" s="32">
        <f t="shared" si="7"/>
        <v>0</v>
      </c>
      <c r="J30" s="32">
        <f t="shared" si="7"/>
        <v>0</v>
      </c>
    </row>
    <row r="31" spans="1:11" ht="18" x14ac:dyDescent="0.25">
      <c r="A31" s="18"/>
      <c r="B31" s="9"/>
      <c r="C31" s="9"/>
      <c r="D31" s="9"/>
      <c r="E31" s="9"/>
      <c r="F31" s="9"/>
      <c r="G31" s="9"/>
      <c r="H31" s="3"/>
      <c r="I31" s="3"/>
      <c r="J31" s="3"/>
    </row>
    <row r="32" spans="1:11" ht="18" customHeight="1" x14ac:dyDescent="0.25">
      <c r="A32" s="249" t="s">
        <v>91</v>
      </c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8" customHeight="1" x14ac:dyDescent="0.25">
      <c r="A33" s="30"/>
      <c r="B33" s="82"/>
      <c r="C33" s="82"/>
      <c r="D33" s="82"/>
      <c r="E33" s="82"/>
      <c r="F33" s="82"/>
      <c r="G33" s="82"/>
      <c r="H33" s="82"/>
      <c r="I33" s="82"/>
      <c r="J33" s="82"/>
    </row>
    <row r="34" spans="1:10" ht="25.5" x14ac:dyDescent="0.25">
      <c r="A34" s="21"/>
      <c r="B34" s="22"/>
      <c r="C34" s="22"/>
      <c r="D34" s="23"/>
      <c r="E34" s="24"/>
      <c r="F34" s="4" t="s">
        <v>246</v>
      </c>
      <c r="G34" s="4" t="s">
        <v>247</v>
      </c>
      <c r="H34" s="4" t="s">
        <v>248</v>
      </c>
      <c r="I34" s="4" t="s">
        <v>90</v>
      </c>
      <c r="J34" s="4" t="s">
        <v>249</v>
      </c>
    </row>
    <row r="35" spans="1:10" ht="15" customHeight="1" x14ac:dyDescent="0.25">
      <c r="A35" s="257" t="s">
        <v>94</v>
      </c>
      <c r="B35" s="258"/>
      <c r="C35" s="258"/>
      <c r="D35" s="258"/>
      <c r="E35" s="259"/>
      <c r="F35" s="113">
        <v>286917.05</v>
      </c>
      <c r="G35" s="113">
        <v>282967.11</v>
      </c>
      <c r="H35" s="113">
        <v>200000</v>
      </c>
      <c r="I35" s="113">
        <v>0</v>
      </c>
      <c r="J35" s="114">
        <v>0</v>
      </c>
    </row>
    <row r="36" spans="1:10" ht="15" customHeight="1" x14ac:dyDescent="0.25">
      <c r="A36" s="247" t="s">
        <v>95</v>
      </c>
      <c r="B36" s="248"/>
      <c r="C36" s="248"/>
      <c r="D36" s="248"/>
      <c r="E36" s="248"/>
      <c r="F36" s="115">
        <f>F30+F35</f>
        <v>282967.11000000004</v>
      </c>
      <c r="G36" s="115">
        <f t="shared" ref="G36:J36" si="8">G30+G35</f>
        <v>0</v>
      </c>
      <c r="H36" s="115"/>
      <c r="I36" s="115">
        <f t="shared" si="8"/>
        <v>0</v>
      </c>
      <c r="J36" s="116">
        <f t="shared" si="8"/>
        <v>0</v>
      </c>
    </row>
    <row r="37" spans="1:10" ht="45" customHeight="1" x14ac:dyDescent="0.25">
      <c r="A37" s="251" t="s">
        <v>96</v>
      </c>
      <c r="B37" s="264"/>
      <c r="C37" s="264"/>
      <c r="D37" s="264"/>
      <c r="E37" s="265"/>
      <c r="F37" s="115">
        <f>F22+F29+F35-F36</f>
        <v>0</v>
      </c>
      <c r="G37" s="115">
        <f t="shared" ref="G37:J37" si="9">G22+G29+G35-G36</f>
        <v>-3.4924596548080444E-10</v>
      </c>
      <c r="H37" s="115">
        <f>H22+H29+H35-H36</f>
        <v>0</v>
      </c>
      <c r="I37" s="115">
        <f t="shared" si="9"/>
        <v>0</v>
      </c>
      <c r="J37" s="116">
        <f t="shared" si="9"/>
        <v>0</v>
      </c>
    </row>
    <row r="38" spans="1:10" ht="18" customHeight="1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</row>
    <row r="39" spans="1:10" ht="18" customHeight="1" x14ac:dyDescent="0.25">
      <c r="A39" s="266" t="s">
        <v>97</v>
      </c>
      <c r="B39" s="266"/>
      <c r="C39" s="266"/>
      <c r="D39" s="266"/>
      <c r="E39" s="266"/>
      <c r="F39" s="266"/>
      <c r="G39" s="266"/>
      <c r="H39" s="266"/>
      <c r="I39" s="266"/>
      <c r="J39" s="266"/>
    </row>
    <row r="40" spans="1:10" ht="18" x14ac:dyDescent="0.25">
      <c r="A40" s="89"/>
      <c r="B40" s="90"/>
      <c r="C40" s="90"/>
      <c r="D40" s="90"/>
      <c r="E40" s="90"/>
      <c r="F40" s="90"/>
      <c r="G40" s="90"/>
      <c r="H40" s="58"/>
      <c r="I40" s="58"/>
      <c r="J40" s="58"/>
    </row>
    <row r="41" spans="1:10" ht="25.5" x14ac:dyDescent="0.25">
      <c r="A41" s="91"/>
      <c r="B41" s="92"/>
      <c r="C41" s="92"/>
      <c r="D41" s="93"/>
      <c r="E41" s="94"/>
      <c r="F41" s="4" t="s">
        <v>246</v>
      </c>
      <c r="G41" s="4" t="s">
        <v>247</v>
      </c>
      <c r="H41" s="4" t="s">
        <v>248</v>
      </c>
      <c r="I41" s="4" t="s">
        <v>90</v>
      </c>
      <c r="J41" s="4" t="s">
        <v>249</v>
      </c>
    </row>
    <row r="42" spans="1:10" x14ac:dyDescent="0.25">
      <c r="A42" s="257" t="s">
        <v>94</v>
      </c>
      <c r="B42" s="258"/>
      <c r="C42" s="258"/>
      <c r="D42" s="258"/>
      <c r="E42" s="259"/>
      <c r="F42" s="113">
        <v>0</v>
      </c>
      <c r="G42" s="113">
        <f>F45</f>
        <v>0</v>
      </c>
      <c r="H42" s="113">
        <f>G45</f>
        <v>0</v>
      </c>
      <c r="I42" s="113">
        <f>H45</f>
        <v>0</v>
      </c>
      <c r="J42" s="114">
        <f>I45</f>
        <v>0</v>
      </c>
    </row>
    <row r="43" spans="1:10" ht="28.5" customHeight="1" x14ac:dyDescent="0.25">
      <c r="A43" s="257" t="s">
        <v>7</v>
      </c>
      <c r="B43" s="258"/>
      <c r="C43" s="258"/>
      <c r="D43" s="258"/>
      <c r="E43" s="259"/>
      <c r="F43" s="113">
        <v>0</v>
      </c>
      <c r="G43" s="113">
        <v>0</v>
      </c>
      <c r="H43" s="113">
        <v>0</v>
      </c>
      <c r="I43" s="113">
        <v>0</v>
      </c>
      <c r="J43" s="114">
        <v>0</v>
      </c>
    </row>
    <row r="44" spans="1:10" x14ac:dyDescent="0.25">
      <c r="A44" s="257" t="s">
        <v>98</v>
      </c>
      <c r="B44" s="260"/>
      <c r="C44" s="260"/>
      <c r="D44" s="260"/>
      <c r="E44" s="261"/>
      <c r="F44" s="113">
        <v>0</v>
      </c>
      <c r="G44" s="113">
        <v>0</v>
      </c>
      <c r="H44" s="113">
        <v>0</v>
      </c>
      <c r="I44" s="113">
        <v>0</v>
      </c>
      <c r="J44" s="114">
        <v>0</v>
      </c>
    </row>
    <row r="45" spans="1:10" ht="15" customHeight="1" x14ac:dyDescent="0.25">
      <c r="A45" s="247" t="s">
        <v>95</v>
      </c>
      <c r="B45" s="248"/>
      <c r="C45" s="248"/>
      <c r="D45" s="248"/>
      <c r="E45" s="248"/>
      <c r="F45" s="117">
        <f>F42-F43+F44</f>
        <v>0</v>
      </c>
      <c r="G45" s="117">
        <f t="shared" ref="G45:J45" si="10">G42-G43+G44</f>
        <v>0</v>
      </c>
      <c r="H45" s="117">
        <f t="shared" si="10"/>
        <v>0</v>
      </c>
      <c r="I45" s="117">
        <f t="shared" si="10"/>
        <v>0</v>
      </c>
      <c r="J45" s="118">
        <f t="shared" si="10"/>
        <v>0</v>
      </c>
    </row>
    <row r="46" spans="1:10" ht="17.25" customHeight="1" x14ac:dyDescent="0.25"/>
    <row r="47" spans="1:10" x14ac:dyDescent="0.25">
      <c r="A47" s="83"/>
      <c r="B47" s="84"/>
      <c r="C47" s="84"/>
      <c r="D47" s="84"/>
      <c r="E47" s="84"/>
      <c r="F47" s="85"/>
      <c r="G47" s="85"/>
      <c r="H47" s="85"/>
      <c r="I47" s="85"/>
      <c r="J47" s="85"/>
    </row>
  </sheetData>
  <mergeCells count="26">
    <mergeCell ref="A43:E43"/>
    <mergeCell ref="A44:E44"/>
    <mergeCell ref="A45:E45"/>
    <mergeCell ref="A20:E20"/>
    <mergeCell ref="A13:J13"/>
    <mergeCell ref="A24:J24"/>
    <mergeCell ref="A27:E27"/>
    <mergeCell ref="A28:E28"/>
    <mergeCell ref="A37:E37"/>
    <mergeCell ref="A39:J39"/>
    <mergeCell ref="A42:E42"/>
    <mergeCell ref="A29:E29"/>
    <mergeCell ref="A30:E30"/>
    <mergeCell ref="A32:J32"/>
    <mergeCell ref="A35:E35"/>
    <mergeCell ref="A36:E36"/>
    <mergeCell ref="A3:J3"/>
    <mergeCell ref="A21:E21"/>
    <mergeCell ref="A22:E22"/>
    <mergeCell ref="A5:J5"/>
    <mergeCell ref="A7:J7"/>
    <mergeCell ref="A16:E16"/>
    <mergeCell ref="A17:E17"/>
    <mergeCell ref="A18:E18"/>
    <mergeCell ref="A9:J9"/>
    <mergeCell ref="A11:J11"/>
  </mergeCells>
  <pageMargins left="0.9055118110236221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zoomScale="106" zoomScaleNormal="106" workbookViewId="0">
      <selection activeCell="A6" sqref="A6:H6"/>
    </sheetView>
  </sheetViews>
  <sheetFormatPr defaultRowHeight="14.25" x14ac:dyDescent="0.2"/>
  <cols>
    <col min="1" max="1" width="7.5703125" style="67" bestFit="1" customWidth="1"/>
    <col min="2" max="2" width="8.5703125" style="67" bestFit="1" customWidth="1"/>
    <col min="3" max="3" width="40.7109375" style="67" customWidth="1"/>
    <col min="4" max="8" width="25.28515625" style="67" customWidth="1"/>
    <col min="9" max="16384" width="9.140625" style="67"/>
  </cols>
  <sheetData>
    <row r="1" spans="1:8" x14ac:dyDescent="0.2">
      <c r="A1" s="255" t="s">
        <v>160</v>
      </c>
      <c r="B1" s="255"/>
      <c r="C1" s="255"/>
      <c r="D1" s="255"/>
      <c r="E1" s="255"/>
      <c r="F1" s="255"/>
      <c r="G1" s="255"/>
      <c r="H1" s="255"/>
    </row>
    <row r="2" spans="1:8" ht="18" x14ac:dyDescent="0.2">
      <c r="A2" s="5"/>
      <c r="B2" s="5"/>
      <c r="C2" s="5"/>
      <c r="D2" s="5"/>
      <c r="E2" s="5"/>
      <c r="F2" s="5"/>
      <c r="G2" s="6"/>
      <c r="H2" s="6"/>
    </row>
    <row r="3" spans="1:8" s="68" customFormat="1" ht="17.25" customHeight="1" x14ac:dyDescent="0.2">
      <c r="A3" s="269" t="s">
        <v>323</v>
      </c>
      <c r="B3" s="269"/>
      <c r="C3" s="269"/>
      <c r="D3" s="269"/>
      <c r="E3" s="269"/>
      <c r="F3" s="269"/>
      <c r="G3" s="269"/>
      <c r="H3" s="269"/>
    </row>
    <row r="4" spans="1:8" s="68" customFormat="1" ht="12.75" x14ac:dyDescent="0.2">
      <c r="A4" s="268" t="s">
        <v>280</v>
      </c>
      <c r="B4" s="268"/>
      <c r="C4" s="268"/>
      <c r="D4" s="268"/>
      <c r="E4" s="268"/>
      <c r="F4" s="268"/>
      <c r="G4" s="268"/>
      <c r="H4" s="268"/>
    </row>
    <row r="5" spans="1:8" s="68" customFormat="1" ht="12.75" x14ac:dyDescent="0.2">
      <c r="A5" s="167"/>
      <c r="B5" s="167"/>
      <c r="C5" s="167"/>
      <c r="D5" s="167"/>
      <c r="E5" s="167"/>
      <c r="F5" s="167"/>
      <c r="G5" s="167"/>
      <c r="H5" s="167"/>
    </row>
    <row r="6" spans="1:8" ht="15" x14ac:dyDescent="0.2">
      <c r="A6" s="249" t="s">
        <v>99</v>
      </c>
      <c r="B6" s="267"/>
      <c r="C6" s="267"/>
      <c r="D6" s="267"/>
      <c r="E6" s="267"/>
      <c r="F6" s="267"/>
      <c r="G6" s="267"/>
      <c r="H6" s="267"/>
    </row>
    <row r="7" spans="1:8" ht="18" x14ac:dyDescent="0.2">
      <c r="A7" s="5"/>
      <c r="B7" s="5"/>
      <c r="C7" s="5"/>
      <c r="D7" s="5"/>
      <c r="E7" s="5"/>
      <c r="F7" s="5"/>
      <c r="G7" s="6"/>
      <c r="H7" s="6"/>
    </row>
    <row r="8" spans="1:8" ht="25.5" x14ac:dyDescent="0.2">
      <c r="A8" s="17" t="s">
        <v>11</v>
      </c>
      <c r="B8" s="16" t="s">
        <v>12</v>
      </c>
      <c r="C8" s="16" t="s">
        <v>10</v>
      </c>
      <c r="D8" s="16" t="s">
        <v>250</v>
      </c>
      <c r="E8" s="17" t="s">
        <v>251</v>
      </c>
      <c r="F8" s="17" t="s">
        <v>248</v>
      </c>
      <c r="G8" s="17" t="s">
        <v>90</v>
      </c>
      <c r="H8" s="17" t="s">
        <v>249</v>
      </c>
    </row>
    <row r="9" spans="1:8" ht="21.75" customHeight="1" x14ac:dyDescent="0.2">
      <c r="A9" s="103"/>
      <c r="B9" s="104"/>
      <c r="C9" s="105" t="s">
        <v>161</v>
      </c>
      <c r="D9" s="119">
        <f>D10+D17</f>
        <v>1168877.92</v>
      </c>
      <c r="E9" s="119">
        <f>E10+E17</f>
        <v>1815023</v>
      </c>
      <c r="F9" s="119">
        <f>F10+F17</f>
        <v>2044186</v>
      </c>
      <c r="G9" s="119">
        <f>G10+G17</f>
        <v>2134601</v>
      </c>
      <c r="H9" s="119">
        <f>H10+H17</f>
        <v>2119540</v>
      </c>
    </row>
    <row r="10" spans="1:8" ht="15.75" customHeight="1" x14ac:dyDescent="0.2">
      <c r="A10" s="10">
        <v>6</v>
      </c>
      <c r="B10" s="10"/>
      <c r="C10" s="10" t="s">
        <v>14</v>
      </c>
      <c r="D10" s="38">
        <f>D11+D12+D13+D14+D15+D16</f>
        <v>1168872.44</v>
      </c>
      <c r="E10" s="38">
        <f>E11+E12+E13+E14+E15+E16</f>
        <v>1814523</v>
      </c>
      <c r="F10" s="38">
        <f>F11+F12+F13+F14+F15+F16</f>
        <v>2043686</v>
      </c>
      <c r="G10" s="38">
        <f>G11+G12+G13+G14+G15+G16</f>
        <v>2134101</v>
      </c>
      <c r="H10" s="38">
        <f>H11+H12+H13+H14+H15+H16</f>
        <v>2119040</v>
      </c>
    </row>
    <row r="11" spans="1:8" ht="15" customHeight="1" x14ac:dyDescent="0.2">
      <c r="A11" s="10"/>
      <c r="B11" s="14">
        <v>61</v>
      </c>
      <c r="C11" s="128" t="s">
        <v>15</v>
      </c>
      <c r="D11" s="35">
        <v>256817.12</v>
      </c>
      <c r="E11" s="53">
        <v>324600</v>
      </c>
      <c r="F11" s="53">
        <v>348700</v>
      </c>
      <c r="G11" s="53">
        <v>337500</v>
      </c>
      <c r="H11" s="53">
        <v>332500</v>
      </c>
    </row>
    <row r="12" spans="1:8" ht="30.75" customHeight="1" x14ac:dyDescent="0.2">
      <c r="A12" s="11"/>
      <c r="B12" s="11">
        <v>63</v>
      </c>
      <c r="C12" s="15" t="s">
        <v>42</v>
      </c>
      <c r="D12" s="35">
        <v>621845.94999999995</v>
      </c>
      <c r="E12" s="53">
        <v>1167728</v>
      </c>
      <c r="F12" s="53">
        <f>1222005+85750</f>
        <v>1307755</v>
      </c>
      <c r="G12" s="53">
        <v>1498581</v>
      </c>
      <c r="H12" s="53">
        <v>1412220</v>
      </c>
    </row>
    <row r="13" spans="1:8" x14ac:dyDescent="0.2">
      <c r="A13" s="11"/>
      <c r="B13" s="11">
        <v>64</v>
      </c>
      <c r="C13" s="12" t="s">
        <v>40</v>
      </c>
      <c r="D13" s="35">
        <v>179649.89</v>
      </c>
      <c r="E13" s="53">
        <v>199545</v>
      </c>
      <c r="F13" s="53">
        <v>198273</v>
      </c>
      <c r="G13" s="53">
        <v>166220</v>
      </c>
      <c r="H13" s="53">
        <v>268220</v>
      </c>
    </row>
    <row r="14" spans="1:8" ht="32.25" customHeight="1" x14ac:dyDescent="0.2">
      <c r="A14" s="11"/>
      <c r="B14" s="11">
        <v>65</v>
      </c>
      <c r="C14" s="15" t="s">
        <v>44</v>
      </c>
      <c r="D14" s="35">
        <v>105344.22</v>
      </c>
      <c r="E14" s="53">
        <v>121650</v>
      </c>
      <c r="F14" s="53">
        <v>188008</v>
      </c>
      <c r="G14" s="53">
        <v>130800</v>
      </c>
      <c r="H14" s="53">
        <v>105100</v>
      </c>
    </row>
    <row r="15" spans="1:8" ht="42" customHeight="1" x14ac:dyDescent="0.2">
      <c r="A15" s="11"/>
      <c r="B15" s="11">
        <v>66</v>
      </c>
      <c r="C15" s="15" t="s">
        <v>45</v>
      </c>
      <c r="D15" s="35"/>
      <c r="E15" s="53">
        <v>1000</v>
      </c>
      <c r="F15" s="53">
        <v>950</v>
      </c>
      <c r="G15" s="53">
        <v>1000</v>
      </c>
      <c r="H15" s="53">
        <v>1000</v>
      </c>
    </row>
    <row r="16" spans="1:8" ht="19.5" customHeight="1" x14ac:dyDescent="0.2">
      <c r="A16" s="50"/>
      <c r="B16" s="50">
        <v>68</v>
      </c>
      <c r="C16" s="55" t="s">
        <v>175</v>
      </c>
      <c r="D16" s="42">
        <v>5215.26</v>
      </c>
      <c r="E16" s="42"/>
      <c r="F16" s="42"/>
      <c r="G16" s="42"/>
      <c r="H16" s="42"/>
    </row>
    <row r="17" spans="1:8" ht="18.75" customHeight="1" x14ac:dyDescent="0.2">
      <c r="A17" s="13">
        <v>7</v>
      </c>
      <c r="B17" s="13"/>
      <c r="C17" s="28" t="s">
        <v>17</v>
      </c>
      <c r="D17" s="38">
        <f>D18</f>
        <v>5.48</v>
      </c>
      <c r="E17" s="64">
        <f t="shared" ref="E17" si="0">E18</f>
        <v>500</v>
      </c>
      <c r="F17" s="64">
        <f t="shared" ref="F17:H17" si="1">F18</f>
        <v>500</v>
      </c>
      <c r="G17" s="64">
        <f t="shared" si="1"/>
        <v>500</v>
      </c>
      <c r="H17" s="64">
        <f t="shared" si="1"/>
        <v>500</v>
      </c>
    </row>
    <row r="18" spans="1:8" ht="25.5" customHeight="1" x14ac:dyDescent="0.2">
      <c r="A18" s="14"/>
      <c r="B18" s="14">
        <v>72</v>
      </c>
      <c r="C18" s="127" t="s">
        <v>43</v>
      </c>
      <c r="D18" s="35">
        <v>5.48</v>
      </c>
      <c r="E18" s="53">
        <v>500</v>
      </c>
      <c r="F18" s="53">
        <v>500</v>
      </c>
      <c r="G18" s="53">
        <v>500</v>
      </c>
      <c r="H18" s="69">
        <v>500</v>
      </c>
    </row>
    <row r="19" spans="1:8" x14ac:dyDescent="0.2">
      <c r="G19" s="76"/>
      <c r="H19" s="76"/>
    </row>
    <row r="21" spans="1:8" ht="15" x14ac:dyDescent="0.2">
      <c r="A21" s="249" t="s">
        <v>100</v>
      </c>
      <c r="B21" s="267"/>
      <c r="C21" s="267"/>
      <c r="D21" s="267"/>
      <c r="E21" s="267"/>
      <c r="F21" s="267"/>
      <c r="G21" s="267"/>
      <c r="H21" s="267"/>
    </row>
    <row r="22" spans="1:8" ht="18" x14ac:dyDescent="0.2">
      <c r="A22" s="5"/>
      <c r="B22" s="5"/>
      <c r="C22" s="5"/>
      <c r="D22" s="5"/>
      <c r="E22" s="5"/>
      <c r="F22" s="5"/>
      <c r="G22" s="6"/>
      <c r="H22" s="6"/>
    </row>
    <row r="23" spans="1:8" ht="25.5" x14ac:dyDescent="0.2">
      <c r="A23" s="17" t="s">
        <v>11</v>
      </c>
      <c r="B23" s="16" t="s">
        <v>12</v>
      </c>
      <c r="C23" s="16" t="s">
        <v>19</v>
      </c>
      <c r="D23" s="16" t="s">
        <v>250</v>
      </c>
      <c r="E23" s="17" t="s">
        <v>251</v>
      </c>
      <c r="F23" s="17" t="s">
        <v>248</v>
      </c>
      <c r="G23" s="17" t="s">
        <v>90</v>
      </c>
      <c r="H23" s="17" t="s">
        <v>249</v>
      </c>
    </row>
    <row r="24" spans="1:8" ht="20.25" customHeight="1" x14ac:dyDescent="0.2">
      <c r="A24" s="103"/>
      <c r="B24" s="104"/>
      <c r="C24" s="105" t="s">
        <v>162</v>
      </c>
      <c r="D24" s="119">
        <f>D25+D33</f>
        <v>1172827.8599999999</v>
      </c>
      <c r="E24" s="119">
        <f>E25+E33</f>
        <v>2097990.1100000003</v>
      </c>
      <c r="F24" s="119">
        <f>F25+F33</f>
        <v>2244186</v>
      </c>
      <c r="G24" s="119">
        <f>G25+G33</f>
        <v>2134601</v>
      </c>
      <c r="H24" s="119">
        <f>H25+H33</f>
        <v>2119540</v>
      </c>
    </row>
    <row r="25" spans="1:8" ht="15.75" customHeight="1" x14ac:dyDescent="0.2">
      <c r="A25" s="10">
        <v>3</v>
      </c>
      <c r="B25" s="10"/>
      <c r="C25" s="10" t="s">
        <v>20</v>
      </c>
      <c r="D25" s="38">
        <f>D26+D27+D28+D29+D30+D31+D32</f>
        <v>882248.95</v>
      </c>
      <c r="E25" s="64">
        <f>E26+E27+E28+E29+E30+E31+E32</f>
        <v>1171990.1100000001</v>
      </c>
      <c r="F25" s="64">
        <f>F26+F27+F28+F29+F30+F31+F32</f>
        <v>1249436</v>
      </c>
      <c r="G25" s="64">
        <f>G26+G27+G28+G29+G30+G31+G32</f>
        <v>1381321</v>
      </c>
      <c r="H25" s="64">
        <f>H26+H27+H28+H29+H30+H31+H32</f>
        <v>1342640</v>
      </c>
    </row>
    <row r="26" spans="1:8" ht="15.75" customHeight="1" x14ac:dyDescent="0.2">
      <c r="A26" s="10"/>
      <c r="B26" s="14">
        <v>31</v>
      </c>
      <c r="C26" s="128" t="s">
        <v>21</v>
      </c>
      <c r="D26" s="35">
        <v>295945.63</v>
      </c>
      <c r="E26" s="53">
        <v>470855</v>
      </c>
      <c r="F26" s="53">
        <v>568445</v>
      </c>
      <c r="G26" s="53">
        <v>579600</v>
      </c>
      <c r="H26" s="53">
        <v>501650</v>
      </c>
    </row>
    <row r="27" spans="1:8" ht="13.5" customHeight="1" x14ac:dyDescent="0.2">
      <c r="A27" s="50"/>
      <c r="B27" s="54">
        <v>32</v>
      </c>
      <c r="C27" s="129" t="s">
        <v>32</v>
      </c>
      <c r="D27" s="42">
        <v>404269.61</v>
      </c>
      <c r="E27" s="53">
        <v>437408</v>
      </c>
      <c r="F27" s="53">
        <v>415617</v>
      </c>
      <c r="G27" s="53">
        <v>525121</v>
      </c>
      <c r="H27" s="53">
        <v>552390</v>
      </c>
    </row>
    <row r="28" spans="1:8" x14ac:dyDescent="0.2">
      <c r="A28" s="50"/>
      <c r="B28" s="50">
        <v>34</v>
      </c>
      <c r="C28" s="52" t="s">
        <v>84</v>
      </c>
      <c r="D28" s="42">
        <v>3097.78</v>
      </c>
      <c r="E28" s="53">
        <v>4208</v>
      </c>
      <c r="F28" s="53">
        <v>4392</v>
      </c>
      <c r="G28" s="53">
        <v>4500</v>
      </c>
      <c r="H28" s="53">
        <v>4500</v>
      </c>
    </row>
    <row r="29" spans="1:8" x14ac:dyDescent="0.2">
      <c r="A29" s="50"/>
      <c r="B29" s="50">
        <v>35</v>
      </c>
      <c r="C29" s="52" t="s">
        <v>46</v>
      </c>
      <c r="D29" s="42">
        <v>15071.61</v>
      </c>
      <c r="E29" s="53">
        <v>25300</v>
      </c>
      <c r="F29" s="53">
        <v>21300</v>
      </c>
      <c r="G29" s="53">
        <v>20200</v>
      </c>
      <c r="H29" s="53">
        <v>20200</v>
      </c>
    </row>
    <row r="30" spans="1:8" ht="25.5" x14ac:dyDescent="0.2">
      <c r="A30" s="50"/>
      <c r="B30" s="50">
        <v>36</v>
      </c>
      <c r="C30" s="55" t="s">
        <v>47</v>
      </c>
      <c r="D30" s="42">
        <v>27344.39</v>
      </c>
      <c r="E30" s="53">
        <v>51092</v>
      </c>
      <c r="F30" s="53">
        <v>45592</v>
      </c>
      <c r="G30" s="53">
        <v>55600</v>
      </c>
      <c r="H30" s="53">
        <v>67600</v>
      </c>
    </row>
    <row r="31" spans="1:8" ht="32.25" customHeight="1" x14ac:dyDescent="0.2">
      <c r="A31" s="50"/>
      <c r="B31" s="50">
        <v>37</v>
      </c>
      <c r="C31" s="55" t="s">
        <v>48</v>
      </c>
      <c r="D31" s="42">
        <v>54440.32</v>
      </c>
      <c r="E31" s="53">
        <v>69600</v>
      </c>
      <c r="F31" s="53">
        <v>66300</v>
      </c>
      <c r="G31" s="53">
        <v>68000</v>
      </c>
      <c r="H31" s="53">
        <v>70000</v>
      </c>
    </row>
    <row r="32" spans="1:8" x14ac:dyDescent="0.2">
      <c r="A32" s="50"/>
      <c r="B32" s="50">
        <v>38</v>
      </c>
      <c r="C32" s="52" t="s">
        <v>49</v>
      </c>
      <c r="D32" s="42">
        <v>82079.61</v>
      </c>
      <c r="E32" s="53">
        <v>113527.11</v>
      </c>
      <c r="F32" s="53">
        <v>127790</v>
      </c>
      <c r="G32" s="53">
        <v>128300</v>
      </c>
      <c r="H32" s="53">
        <v>126300</v>
      </c>
    </row>
    <row r="33" spans="1:8" ht="18.75" customHeight="1" x14ac:dyDescent="0.2">
      <c r="A33" s="56">
        <v>4</v>
      </c>
      <c r="B33" s="56"/>
      <c r="C33" s="57" t="s">
        <v>22</v>
      </c>
      <c r="D33" s="64">
        <f>D34+D35</f>
        <v>290578.91000000003</v>
      </c>
      <c r="E33" s="64">
        <f>E34+E35</f>
        <v>926000</v>
      </c>
      <c r="F33" s="64">
        <f>F34+F35</f>
        <v>994750</v>
      </c>
      <c r="G33" s="64">
        <f>G34+G35</f>
        <v>753280</v>
      </c>
      <c r="H33" s="64">
        <f>H34+H35</f>
        <v>776900</v>
      </c>
    </row>
    <row r="34" spans="1:8" ht="25.5" customHeight="1" x14ac:dyDescent="0.2">
      <c r="A34" s="14"/>
      <c r="B34" s="14">
        <v>42</v>
      </c>
      <c r="C34" s="127" t="s">
        <v>39</v>
      </c>
      <c r="D34" s="42">
        <v>135863.44</v>
      </c>
      <c r="E34" s="53">
        <v>739300</v>
      </c>
      <c r="F34" s="53">
        <f>737000+85750</f>
        <v>822750</v>
      </c>
      <c r="G34" s="53">
        <v>466280</v>
      </c>
      <c r="H34" s="69">
        <v>580900</v>
      </c>
    </row>
    <row r="35" spans="1:8" ht="25.5" customHeight="1" x14ac:dyDescent="0.2">
      <c r="A35" s="14"/>
      <c r="B35" s="14">
        <v>45</v>
      </c>
      <c r="C35" s="127" t="s">
        <v>50</v>
      </c>
      <c r="D35" s="42">
        <v>154715.47</v>
      </c>
      <c r="E35" s="53">
        <v>186700</v>
      </c>
      <c r="F35" s="53">
        <v>172000</v>
      </c>
      <c r="G35" s="53">
        <v>287000</v>
      </c>
      <c r="H35" s="69">
        <v>196000</v>
      </c>
    </row>
    <row r="36" spans="1:8" hidden="1" x14ac:dyDescent="0.2">
      <c r="A36" s="54"/>
      <c r="B36" s="54"/>
      <c r="C36" s="52" t="s">
        <v>16</v>
      </c>
      <c r="D36" s="42">
        <f>D35-D38</f>
        <v>154715.47</v>
      </c>
      <c r="E36" s="53">
        <f>272.28+4645.3-1327.23+12608.67+39816.84</f>
        <v>56015.86</v>
      </c>
      <c r="F36" s="53"/>
      <c r="G36" s="53"/>
      <c r="H36" s="69"/>
    </row>
    <row r="37" spans="1:8" hidden="1" x14ac:dyDescent="0.2">
      <c r="A37" s="78"/>
      <c r="B37" s="78"/>
      <c r="C37" s="52" t="s">
        <v>88</v>
      </c>
      <c r="D37" s="80"/>
      <c r="E37" s="80">
        <f>13000</f>
        <v>13000</v>
      </c>
      <c r="F37" s="80"/>
      <c r="G37" s="79"/>
      <c r="H37" s="79"/>
    </row>
    <row r="38" spans="1:8" hidden="1" x14ac:dyDescent="0.2">
      <c r="A38" s="78"/>
      <c r="B38" s="78"/>
      <c r="C38" s="52" t="s">
        <v>87</v>
      </c>
      <c r="D38" s="80"/>
      <c r="E38" s="80">
        <f>26544.56+13272.28+7299.75+13272.28</f>
        <v>60388.87</v>
      </c>
      <c r="F38" s="80"/>
      <c r="G38" s="79"/>
      <c r="H38" s="79"/>
    </row>
    <row r="39" spans="1:8" x14ac:dyDescent="0.2">
      <c r="E39" s="81"/>
      <c r="F39" s="68"/>
      <c r="G39" s="76"/>
      <c r="H39" s="76"/>
    </row>
    <row r="40" spans="1:8" x14ac:dyDescent="0.2">
      <c r="E40" s="76"/>
      <c r="F40" s="76"/>
      <c r="G40" s="76"/>
      <c r="H40" s="76"/>
    </row>
    <row r="41" spans="1:8" x14ac:dyDescent="0.2">
      <c r="E41" s="76"/>
      <c r="F41" s="76"/>
    </row>
  </sheetData>
  <mergeCells count="5">
    <mergeCell ref="A6:H6"/>
    <mergeCell ref="A21:H21"/>
    <mergeCell ref="A4:H4"/>
    <mergeCell ref="A3:H3"/>
    <mergeCell ref="A1:H1"/>
  </mergeCells>
  <pageMargins left="0.9055118110236221" right="0.5118110236220472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A1:F72"/>
  <sheetViews>
    <sheetView topLeftCell="A43" workbookViewId="0">
      <selection activeCell="G43" sqref="G1:P1048576"/>
    </sheetView>
  </sheetViews>
  <sheetFormatPr defaultRowHeight="14.25" x14ac:dyDescent="0.2"/>
  <cols>
    <col min="1" max="1" width="53.42578125" style="67" customWidth="1"/>
    <col min="2" max="2" width="23.85546875" style="67" customWidth="1"/>
    <col min="3" max="3" width="18.7109375" style="67" customWidth="1"/>
    <col min="4" max="4" width="25.28515625" style="67" customWidth="1"/>
    <col min="5" max="6" width="22.7109375" style="67" customWidth="1"/>
    <col min="7" max="16384" width="9.140625" style="67"/>
  </cols>
  <sheetData>
    <row r="1" spans="1:6" x14ac:dyDescent="0.2">
      <c r="A1" s="255" t="s">
        <v>169</v>
      </c>
      <c r="B1" s="255"/>
      <c r="C1" s="255"/>
      <c r="D1" s="255"/>
      <c r="E1" s="255"/>
      <c r="F1" s="255"/>
    </row>
    <row r="2" spans="1:6" ht="18" x14ac:dyDescent="0.2">
      <c r="A2" s="5"/>
      <c r="B2" s="5"/>
      <c r="C2" s="5"/>
      <c r="D2" s="5"/>
      <c r="E2" s="5"/>
      <c r="F2" s="5"/>
    </row>
    <row r="3" spans="1:6" s="68" customFormat="1" ht="17.25" customHeight="1" x14ac:dyDescent="0.2">
      <c r="A3" s="269" t="s">
        <v>324</v>
      </c>
      <c r="B3" s="269"/>
      <c r="C3" s="269"/>
      <c r="D3" s="269"/>
      <c r="E3" s="269"/>
      <c r="F3" s="269"/>
    </row>
    <row r="4" spans="1:6" s="68" customFormat="1" ht="12.75" x14ac:dyDescent="0.2">
      <c r="A4" s="268" t="s">
        <v>281</v>
      </c>
      <c r="B4" s="268"/>
      <c r="C4" s="268"/>
      <c r="D4" s="268"/>
      <c r="E4" s="268"/>
      <c r="F4" s="268"/>
    </row>
    <row r="5" spans="1:6" ht="18" x14ac:dyDescent="0.2">
      <c r="A5" s="5"/>
      <c r="B5" s="5"/>
      <c r="C5" s="5"/>
      <c r="D5" s="5"/>
      <c r="E5" s="5"/>
      <c r="F5" s="5"/>
    </row>
    <row r="6" spans="1:6" ht="14.25" customHeight="1" x14ac:dyDescent="0.2">
      <c r="A6" s="156" t="s">
        <v>101</v>
      </c>
      <c r="B6" s="156"/>
      <c r="C6" s="157"/>
      <c r="D6" s="157"/>
      <c r="E6" s="157"/>
      <c r="F6" s="157"/>
    </row>
    <row r="7" spans="1:6" ht="15.75" x14ac:dyDescent="0.2">
      <c r="A7" s="30"/>
      <c r="B7" s="30"/>
      <c r="C7" s="147"/>
      <c r="D7" s="147"/>
      <c r="E7" s="147"/>
      <c r="F7" s="147"/>
    </row>
    <row r="8" spans="1:6" ht="25.5" x14ac:dyDescent="0.2">
      <c r="A8" s="148" t="s">
        <v>252</v>
      </c>
      <c r="B8" s="17" t="s">
        <v>250</v>
      </c>
      <c r="C8" s="16" t="s">
        <v>251</v>
      </c>
      <c r="D8" s="17" t="s">
        <v>248</v>
      </c>
      <c r="E8" s="17" t="s">
        <v>90</v>
      </c>
      <c r="F8" s="17" t="s">
        <v>249</v>
      </c>
    </row>
    <row r="9" spans="1:6" ht="15" customHeight="1" x14ac:dyDescent="0.2">
      <c r="A9" s="151" t="s">
        <v>0</v>
      </c>
      <c r="B9" s="162">
        <f>B10+B15+B16+B19+B26+B29+B30+B32</f>
        <v>1168877.92</v>
      </c>
      <c r="C9" s="162">
        <f t="shared" ref="C9:F9" si="0">C10+C15+C16+C19+C26+C29+C30+C32</f>
        <v>1815023</v>
      </c>
      <c r="D9" s="162">
        <f>D10+D15+D16+D19+D26+D29+D30+D32</f>
        <v>2044186</v>
      </c>
      <c r="E9" s="162">
        <f t="shared" si="0"/>
        <v>2134601</v>
      </c>
      <c r="F9" s="162">
        <f t="shared" si="0"/>
        <v>2119540</v>
      </c>
    </row>
    <row r="10" spans="1:6" x14ac:dyDescent="0.2">
      <c r="A10" s="98" t="s">
        <v>253</v>
      </c>
      <c r="B10" s="158">
        <f>B11+B12+B13+B14</f>
        <v>440127.56</v>
      </c>
      <c r="C10" s="158">
        <f t="shared" ref="C10:F10" si="1">C11+C12+C13+C14</f>
        <v>522850</v>
      </c>
      <c r="D10" s="158">
        <f t="shared" si="1"/>
        <v>545510</v>
      </c>
      <c r="E10" s="158">
        <f t="shared" si="1"/>
        <v>502920</v>
      </c>
      <c r="F10" s="158">
        <f t="shared" si="1"/>
        <v>599720</v>
      </c>
    </row>
    <row r="11" spans="1:6" x14ac:dyDescent="0.2">
      <c r="A11" s="98" t="s">
        <v>254</v>
      </c>
      <c r="B11" s="158">
        <v>256817.12</v>
      </c>
      <c r="C11" s="158">
        <v>324600</v>
      </c>
      <c r="D11" s="158">
        <f>348700</f>
        <v>348700</v>
      </c>
      <c r="E11" s="36">
        <v>337500</v>
      </c>
      <c r="F11" s="36">
        <v>332500</v>
      </c>
    </row>
    <row r="12" spans="1:6" x14ac:dyDescent="0.2">
      <c r="A12" s="98" t="s">
        <v>255</v>
      </c>
      <c r="B12" s="158">
        <v>64.83</v>
      </c>
      <c r="C12" s="158">
        <f>5+100</f>
        <v>105</v>
      </c>
      <c r="D12" s="158">
        <f>50</f>
        <v>50</v>
      </c>
      <c r="E12" s="36">
        <v>100</v>
      </c>
      <c r="F12" s="36">
        <v>50</v>
      </c>
    </row>
    <row r="13" spans="1:6" x14ac:dyDescent="0.2">
      <c r="A13" s="98" t="s">
        <v>256</v>
      </c>
      <c r="B13" s="158">
        <v>177673.17</v>
      </c>
      <c r="C13" s="158">
        <f>194210+185+500+1180-2980</f>
        <v>193095</v>
      </c>
      <c r="D13" s="158">
        <f>193173+500+950-2800+5050-113</f>
        <v>196760</v>
      </c>
      <c r="E13" s="53">
        <f>500+500+158270+1000+5050</f>
        <v>165320</v>
      </c>
      <c r="F13" s="53">
        <f>500+300+260320+1000+5050</f>
        <v>267170</v>
      </c>
    </row>
    <row r="14" spans="1:6" x14ac:dyDescent="0.2">
      <c r="A14" s="98" t="s">
        <v>257</v>
      </c>
      <c r="B14" s="158">
        <v>5572.44</v>
      </c>
      <c r="C14" s="158">
        <v>5050</v>
      </c>
      <c r="D14" s="158"/>
      <c r="E14" s="36"/>
      <c r="F14" s="36"/>
    </row>
    <row r="15" spans="1:6" x14ac:dyDescent="0.2">
      <c r="A15" s="98" t="s">
        <v>258</v>
      </c>
      <c r="B15" s="158"/>
      <c r="C15" s="158"/>
      <c r="D15" s="158"/>
      <c r="E15" s="36"/>
      <c r="F15" s="36"/>
    </row>
    <row r="16" spans="1:6" x14ac:dyDescent="0.2">
      <c r="A16" s="98" t="s">
        <v>259</v>
      </c>
      <c r="B16" s="158">
        <f>B17</f>
        <v>21899.97</v>
      </c>
      <c r="C16" s="158">
        <f t="shared" ref="C16:F16" si="2">C17</f>
        <v>31847</v>
      </c>
      <c r="D16" s="158">
        <f t="shared" si="2"/>
        <v>43508</v>
      </c>
      <c r="E16" s="158">
        <f t="shared" si="2"/>
        <v>44200</v>
      </c>
      <c r="F16" s="158">
        <f t="shared" si="2"/>
        <v>42700</v>
      </c>
    </row>
    <row r="17" spans="1:6" x14ac:dyDescent="0.2">
      <c r="A17" s="98" t="s">
        <v>260</v>
      </c>
      <c r="B17" s="158">
        <v>21899.97</v>
      </c>
      <c r="C17" s="158">
        <v>31847</v>
      </c>
      <c r="D17" s="158">
        <v>43508</v>
      </c>
      <c r="E17" s="36">
        <v>44200</v>
      </c>
      <c r="F17" s="36">
        <v>42700</v>
      </c>
    </row>
    <row r="18" spans="1:6" x14ac:dyDescent="0.2">
      <c r="A18" s="98" t="s">
        <v>261</v>
      </c>
      <c r="B18" s="159"/>
      <c r="C18" s="158"/>
      <c r="D18" s="158"/>
      <c r="E18" s="36"/>
      <c r="F18" s="36"/>
    </row>
    <row r="19" spans="1:6" x14ac:dyDescent="0.2">
      <c r="A19" s="152" t="s">
        <v>262</v>
      </c>
      <c r="B19" s="159">
        <f>B20+B21+B22+B23+B24</f>
        <v>85004.44</v>
      </c>
      <c r="C19" s="159">
        <f t="shared" ref="C19:F19" si="3">C20+C21+C22+C23+C24</f>
        <v>92598</v>
      </c>
      <c r="D19" s="159">
        <f>D20+D21+D22+D23+D24+D25</f>
        <v>147413</v>
      </c>
      <c r="E19" s="159">
        <f t="shared" si="3"/>
        <v>88900</v>
      </c>
      <c r="F19" s="159">
        <f t="shared" si="3"/>
        <v>64900</v>
      </c>
    </row>
    <row r="20" spans="1:6" x14ac:dyDescent="0.2">
      <c r="A20" s="153" t="s">
        <v>263</v>
      </c>
      <c r="B20" s="159">
        <v>13769.12</v>
      </c>
      <c r="C20" s="159">
        <v>12000</v>
      </c>
      <c r="D20" s="159">
        <v>12000</v>
      </c>
      <c r="E20" s="36">
        <v>11000</v>
      </c>
      <c r="F20" s="36">
        <v>12000</v>
      </c>
    </row>
    <row r="21" spans="1:6" x14ac:dyDescent="0.2">
      <c r="A21" s="153" t="s">
        <v>264</v>
      </c>
      <c r="B21" s="159">
        <v>15928.61</v>
      </c>
      <c r="C21" s="159">
        <f>15468+100</f>
        <v>15568</v>
      </c>
      <c r="D21" s="159">
        <v>17000</v>
      </c>
      <c r="E21" s="36">
        <v>15000</v>
      </c>
      <c r="F21" s="36">
        <v>15000</v>
      </c>
    </row>
    <row r="22" spans="1:6" x14ac:dyDescent="0.2">
      <c r="A22" s="153" t="s">
        <v>265</v>
      </c>
      <c r="B22" s="159">
        <v>53382.27</v>
      </c>
      <c r="C22" s="159">
        <v>62000</v>
      </c>
      <c r="D22" s="159">
        <v>115000</v>
      </c>
      <c r="E22" s="36">
        <v>60000</v>
      </c>
      <c r="F22" s="36">
        <v>35000</v>
      </c>
    </row>
    <row r="23" spans="1:6" x14ac:dyDescent="0.2">
      <c r="A23" s="153" t="s">
        <v>266</v>
      </c>
      <c r="B23" s="159">
        <v>1911.89</v>
      </c>
      <c r="C23" s="159">
        <v>2980</v>
      </c>
      <c r="D23" s="159">
        <v>2800</v>
      </c>
      <c r="E23" s="36">
        <v>2800</v>
      </c>
      <c r="F23" s="36">
        <v>2800</v>
      </c>
    </row>
    <row r="24" spans="1:6" x14ac:dyDescent="0.2">
      <c r="A24" s="153" t="s">
        <v>267</v>
      </c>
      <c r="B24" s="158">
        <v>12.55</v>
      </c>
      <c r="C24" s="159">
        <v>50</v>
      </c>
      <c r="D24" s="159">
        <v>200</v>
      </c>
      <c r="E24" s="36">
        <v>100</v>
      </c>
      <c r="F24" s="36">
        <v>100</v>
      </c>
    </row>
    <row r="25" spans="1:6" x14ac:dyDescent="0.2">
      <c r="A25" s="153" t="s">
        <v>304</v>
      </c>
      <c r="B25" s="158"/>
      <c r="C25" s="159"/>
      <c r="D25" s="159">
        <f>300+83+30</f>
        <v>413</v>
      </c>
      <c r="E25" s="36"/>
      <c r="F25" s="36"/>
    </row>
    <row r="26" spans="1:6" x14ac:dyDescent="0.2">
      <c r="A26" s="98" t="s">
        <v>268</v>
      </c>
      <c r="B26" s="158">
        <f>B27+B28</f>
        <v>621845.94999999995</v>
      </c>
      <c r="C26" s="158">
        <f t="shared" ref="C26:F26" si="4">C27+C28</f>
        <v>1167728</v>
      </c>
      <c r="D26" s="158">
        <f t="shared" si="4"/>
        <v>1307755</v>
      </c>
      <c r="E26" s="158">
        <f t="shared" si="4"/>
        <v>1498581</v>
      </c>
      <c r="F26" s="158">
        <f t="shared" si="4"/>
        <v>1412220</v>
      </c>
    </row>
    <row r="27" spans="1:6" x14ac:dyDescent="0.2">
      <c r="A27" s="98" t="s">
        <v>269</v>
      </c>
      <c r="B27" s="158">
        <v>35635.339999999997</v>
      </c>
      <c r="C27" s="158">
        <f>322000+4120+10000</f>
        <v>336120</v>
      </c>
      <c r="D27" s="158">
        <f>106185+10000+315750</f>
        <v>431935</v>
      </c>
      <c r="E27" s="36">
        <f>207700+106200</f>
        <v>313900</v>
      </c>
      <c r="F27" s="36">
        <f>151354+24800+275000+65000</f>
        <v>516154</v>
      </c>
    </row>
    <row r="28" spans="1:6" x14ac:dyDescent="0.2">
      <c r="A28" s="98" t="s">
        <v>270</v>
      </c>
      <c r="B28" s="158">
        <v>586210.61</v>
      </c>
      <c r="C28" s="158">
        <v>831608</v>
      </c>
      <c r="D28" s="158">
        <v>875820</v>
      </c>
      <c r="E28" s="36">
        <v>1184681</v>
      </c>
      <c r="F28" s="36">
        <v>896066</v>
      </c>
    </row>
    <row r="29" spans="1:6" x14ac:dyDescent="0.2">
      <c r="A29" s="98" t="s">
        <v>271</v>
      </c>
      <c r="B29" s="159"/>
      <c r="C29" s="158"/>
      <c r="D29" s="158"/>
      <c r="E29" s="36"/>
      <c r="F29" s="36"/>
    </row>
    <row r="30" spans="1:6" x14ac:dyDescent="0.2">
      <c r="A30" s="154" t="s">
        <v>272</v>
      </c>
      <c r="B30" s="276"/>
      <c r="C30" s="278"/>
      <c r="D30" s="278"/>
      <c r="E30" s="274"/>
      <c r="F30" s="274"/>
    </row>
    <row r="31" spans="1:6" x14ac:dyDescent="0.2">
      <c r="A31" s="155" t="s">
        <v>273</v>
      </c>
      <c r="B31" s="277"/>
      <c r="C31" s="279"/>
      <c r="D31" s="279"/>
      <c r="E31" s="275"/>
      <c r="F31" s="275"/>
    </row>
    <row r="32" spans="1:6" x14ac:dyDescent="0.2">
      <c r="A32" s="152" t="s">
        <v>274</v>
      </c>
      <c r="B32" s="36"/>
      <c r="C32" s="159"/>
      <c r="D32" s="159"/>
      <c r="E32" s="36"/>
      <c r="F32" s="36"/>
    </row>
    <row r="33" spans="1:6" x14ac:dyDescent="0.2">
      <c r="A33" s="100"/>
      <c r="B33" s="160"/>
      <c r="C33" s="161"/>
      <c r="D33" s="161"/>
      <c r="E33" s="160"/>
      <c r="F33" s="160"/>
    </row>
    <row r="34" spans="1:6" x14ac:dyDescent="0.2">
      <c r="A34" s="100"/>
      <c r="B34" s="160"/>
      <c r="C34" s="161"/>
      <c r="D34" s="161"/>
      <c r="E34" s="160"/>
      <c r="F34" s="160"/>
    </row>
    <row r="35" spans="1:6" x14ac:dyDescent="0.2">
      <c r="A35" s="100"/>
      <c r="B35" s="160"/>
      <c r="C35" s="161"/>
      <c r="D35" s="161"/>
      <c r="E35" s="160"/>
      <c r="F35" s="160"/>
    </row>
    <row r="36" spans="1:6" x14ac:dyDescent="0.2">
      <c r="A36" s="100"/>
      <c r="B36" s="160"/>
      <c r="C36" s="161"/>
      <c r="D36" s="161"/>
      <c r="E36" s="160"/>
      <c r="F36" s="160"/>
    </row>
    <row r="37" spans="1:6" x14ac:dyDescent="0.2">
      <c r="A37" s="100"/>
      <c r="B37" s="160"/>
      <c r="C37" s="161"/>
      <c r="D37" s="161"/>
      <c r="E37" s="160"/>
      <c r="F37" s="160"/>
    </row>
    <row r="38" spans="1:6" x14ac:dyDescent="0.2">
      <c r="A38" s="100"/>
      <c r="B38" s="160"/>
      <c r="C38" s="161"/>
      <c r="D38" s="161"/>
      <c r="E38" s="160"/>
      <c r="F38" s="160"/>
    </row>
    <row r="39" spans="1:6" x14ac:dyDescent="0.2">
      <c r="A39" s="100"/>
      <c r="B39" s="160"/>
      <c r="C39" s="161"/>
      <c r="D39" s="161"/>
      <c r="E39" s="160"/>
      <c r="F39" s="160"/>
    </row>
    <row r="40" spans="1:6" x14ac:dyDescent="0.2">
      <c r="A40" s="100"/>
      <c r="B40" s="160"/>
      <c r="C40" s="161"/>
      <c r="D40" s="161"/>
      <c r="E40" s="160"/>
      <c r="F40" s="160"/>
    </row>
    <row r="41" spans="1:6" x14ac:dyDescent="0.2">
      <c r="A41" s="100"/>
      <c r="B41" s="160"/>
      <c r="C41" s="161"/>
      <c r="D41" s="161"/>
      <c r="E41" s="160"/>
      <c r="F41" s="160"/>
    </row>
    <row r="42" spans="1:6" x14ac:dyDescent="0.2">
      <c r="A42" s="100"/>
      <c r="B42" s="160"/>
      <c r="C42" s="161"/>
      <c r="D42" s="161"/>
      <c r="E42" s="160"/>
      <c r="F42" s="160"/>
    </row>
    <row r="43" spans="1:6" x14ac:dyDescent="0.2">
      <c r="A43" s="100"/>
      <c r="B43" s="160"/>
      <c r="C43" s="161"/>
      <c r="D43" s="161"/>
      <c r="E43" s="160"/>
      <c r="F43" s="160"/>
    </row>
    <row r="44" spans="1:6" x14ac:dyDescent="0.2">
      <c r="A44" s="100"/>
      <c r="B44" s="160"/>
      <c r="C44" s="161"/>
      <c r="D44" s="161"/>
      <c r="E44" s="160"/>
      <c r="F44" s="160"/>
    </row>
    <row r="45" spans="1:6" s="130" customFormat="1" ht="12" x14ac:dyDescent="0.2"/>
    <row r="46" spans="1:6" s="130" customFormat="1" ht="12.75" customHeight="1" x14ac:dyDescent="0.2">
      <c r="A46" s="156" t="s">
        <v>102</v>
      </c>
      <c r="B46" s="156"/>
      <c r="C46" s="157"/>
      <c r="D46" s="157"/>
      <c r="E46" s="157"/>
      <c r="F46" s="157"/>
    </row>
    <row r="47" spans="1:6" s="130" customFormat="1" ht="12" x14ac:dyDescent="0.2">
      <c r="A47" s="139"/>
      <c r="B47" s="139"/>
      <c r="C47" s="139"/>
      <c r="D47" s="139"/>
      <c r="E47" s="139"/>
      <c r="F47" s="139"/>
    </row>
    <row r="48" spans="1:6" s="130" customFormat="1" ht="12" x14ac:dyDescent="0.2">
      <c r="A48" s="139"/>
      <c r="B48" s="139"/>
      <c r="C48" s="139"/>
      <c r="D48" s="139"/>
      <c r="E48" s="139"/>
      <c r="F48" s="139"/>
    </row>
    <row r="49" spans="1:6" ht="25.5" x14ac:dyDescent="0.2">
      <c r="A49" s="148" t="s">
        <v>252</v>
      </c>
      <c r="B49" s="17" t="s">
        <v>250</v>
      </c>
      <c r="C49" s="16" t="s">
        <v>251</v>
      </c>
      <c r="D49" s="17" t="s">
        <v>248</v>
      </c>
      <c r="E49" s="17" t="s">
        <v>90</v>
      </c>
      <c r="F49" s="17" t="s">
        <v>249</v>
      </c>
    </row>
    <row r="50" spans="1:6" x14ac:dyDescent="0.2">
      <c r="A50" s="151" t="s">
        <v>276</v>
      </c>
      <c r="B50" s="164">
        <f>B51+B56+B57+B59+B66+B69+B70+B72</f>
        <v>1172827.8600000001</v>
      </c>
      <c r="C50" s="164">
        <f>C51+C56+C57+C59+C66+C69+C70+C72</f>
        <v>2097990.1100000003</v>
      </c>
      <c r="D50" s="164">
        <f>D51+D56+D57+D59+D66+D69+D70+D72</f>
        <v>2244186</v>
      </c>
      <c r="E50" s="164">
        <f>E51+E56+E57+E59+E66+E69+E70+E72</f>
        <v>2134601</v>
      </c>
      <c r="F50" s="164">
        <f>F51+F56+F57+F59+F66+F69+F70+F72</f>
        <v>2119540</v>
      </c>
    </row>
    <row r="51" spans="1:6" x14ac:dyDescent="0.2">
      <c r="A51" s="152" t="s">
        <v>275</v>
      </c>
      <c r="B51" s="159">
        <f>B52+B53+B54+B55</f>
        <v>810643.17</v>
      </c>
      <c r="C51" s="159">
        <f t="shared" ref="C51:F51" si="5">C52+C53+C54+C55</f>
        <v>1187668.6600000001</v>
      </c>
      <c r="D51" s="159">
        <f>D52+D53+D54+D55</f>
        <v>745510</v>
      </c>
      <c r="E51" s="159">
        <f t="shared" si="5"/>
        <v>502920</v>
      </c>
      <c r="F51" s="159">
        <f t="shared" si="5"/>
        <v>599720</v>
      </c>
    </row>
    <row r="52" spans="1:6" x14ac:dyDescent="0.2">
      <c r="A52" s="98" t="s">
        <v>254</v>
      </c>
      <c r="B52" s="158">
        <v>234917.15</v>
      </c>
      <c r="C52" s="158">
        <v>324600</v>
      </c>
      <c r="D52" s="158">
        <v>335000</v>
      </c>
      <c r="E52" s="173">
        <f>13700+337500</f>
        <v>351200</v>
      </c>
      <c r="F52" s="173">
        <v>332500</v>
      </c>
    </row>
    <row r="53" spans="1:6" x14ac:dyDescent="0.2">
      <c r="A53" s="98" t="s">
        <v>255</v>
      </c>
      <c r="B53" s="158">
        <v>64.83</v>
      </c>
      <c r="C53" s="158">
        <v>105</v>
      </c>
      <c r="D53" s="158">
        <v>50</v>
      </c>
      <c r="E53" s="173">
        <v>100</v>
      </c>
      <c r="F53" s="173">
        <v>50</v>
      </c>
    </row>
    <row r="54" spans="1:6" x14ac:dyDescent="0.2">
      <c r="A54" s="98" t="s">
        <v>256</v>
      </c>
      <c r="B54" s="158">
        <v>570445.93000000005</v>
      </c>
      <c r="C54" s="158">
        <v>857913.66</v>
      </c>
      <c r="D54" s="158">
        <f>444981-39158+5050-300-113</f>
        <v>410460</v>
      </c>
      <c r="E54" s="173">
        <v>151620</v>
      </c>
      <c r="F54" s="173">
        <f>262120+5050</f>
        <v>267170</v>
      </c>
    </row>
    <row r="55" spans="1:6" x14ac:dyDescent="0.2">
      <c r="A55" s="98" t="s">
        <v>257</v>
      </c>
      <c r="B55" s="158">
        <v>5215.26</v>
      </c>
      <c r="C55" s="158">
        <v>5050</v>
      </c>
      <c r="D55" s="158"/>
      <c r="E55" s="173"/>
      <c r="F55" s="173"/>
    </row>
    <row r="56" spans="1:6" x14ac:dyDescent="0.2">
      <c r="A56" s="98" t="s">
        <v>258</v>
      </c>
      <c r="B56" s="158"/>
      <c r="C56" s="158"/>
      <c r="D56" s="158"/>
      <c r="E56" s="173"/>
      <c r="F56" s="173"/>
    </row>
    <row r="57" spans="1:6" x14ac:dyDescent="0.2">
      <c r="A57" s="98" t="s">
        <v>259</v>
      </c>
      <c r="B57" s="158">
        <f>B58</f>
        <v>21899.97</v>
      </c>
      <c r="C57" s="158">
        <f t="shared" ref="C57:F57" si="6">C58</f>
        <v>31847</v>
      </c>
      <c r="D57" s="158">
        <f t="shared" si="6"/>
        <v>43508</v>
      </c>
      <c r="E57" s="158">
        <f t="shared" si="6"/>
        <v>44200</v>
      </c>
      <c r="F57" s="158">
        <f t="shared" si="6"/>
        <v>42700</v>
      </c>
    </row>
    <row r="58" spans="1:6" x14ac:dyDescent="0.2">
      <c r="A58" s="98" t="s">
        <v>260</v>
      </c>
      <c r="B58" s="158">
        <v>21899.97</v>
      </c>
      <c r="C58" s="158">
        <v>31847</v>
      </c>
      <c r="D58" s="158">
        <v>43508</v>
      </c>
      <c r="E58" s="173">
        <v>44200</v>
      </c>
      <c r="F58" s="173">
        <v>42700</v>
      </c>
    </row>
    <row r="59" spans="1:6" x14ac:dyDescent="0.2">
      <c r="A59" s="152" t="s">
        <v>262</v>
      </c>
      <c r="B59" s="159">
        <f>B60+B61+B62+B63+B64</f>
        <v>85004.44</v>
      </c>
      <c r="C59" s="159">
        <f>C60+C61+C62+C63+C64</f>
        <v>80598</v>
      </c>
      <c r="D59" s="159">
        <f>D60+D61+D62+D63+D64+D65</f>
        <v>147413</v>
      </c>
      <c r="E59" s="159">
        <f t="shared" ref="E59:F59" si="7">E60+E61+E62+E63+E64+E65</f>
        <v>88900</v>
      </c>
      <c r="F59" s="159">
        <f t="shared" si="7"/>
        <v>64900</v>
      </c>
    </row>
    <row r="60" spans="1:6" x14ac:dyDescent="0.2">
      <c r="A60" s="153" t="s">
        <v>263</v>
      </c>
      <c r="B60" s="159">
        <v>13769.12</v>
      </c>
      <c r="C60" s="159"/>
      <c r="D60" s="159">
        <v>12000</v>
      </c>
      <c r="E60" s="173">
        <v>11000</v>
      </c>
      <c r="F60" s="173">
        <v>12000</v>
      </c>
    </row>
    <row r="61" spans="1:6" x14ac:dyDescent="0.2">
      <c r="A61" s="153" t="s">
        <v>264</v>
      </c>
      <c r="B61" s="159">
        <v>15928.61</v>
      </c>
      <c r="C61" s="159">
        <f>15468+100</f>
        <v>15568</v>
      </c>
      <c r="D61" s="159">
        <v>17000</v>
      </c>
      <c r="E61" s="173">
        <v>15000</v>
      </c>
      <c r="F61" s="173">
        <v>15000</v>
      </c>
    </row>
    <row r="62" spans="1:6" x14ac:dyDescent="0.2">
      <c r="A62" s="153" t="s">
        <v>265</v>
      </c>
      <c r="B62" s="159">
        <v>53382.27</v>
      </c>
      <c r="C62" s="159">
        <v>62000</v>
      </c>
      <c r="D62" s="159">
        <v>115000</v>
      </c>
      <c r="E62" s="173">
        <v>60000</v>
      </c>
      <c r="F62" s="173">
        <v>35000</v>
      </c>
    </row>
    <row r="63" spans="1:6" x14ac:dyDescent="0.2">
      <c r="A63" s="153" t="s">
        <v>266</v>
      </c>
      <c r="B63" s="159">
        <v>1911.89</v>
      </c>
      <c r="C63" s="159">
        <v>2980</v>
      </c>
      <c r="D63" s="159">
        <v>2800</v>
      </c>
      <c r="E63" s="173">
        <v>2800</v>
      </c>
      <c r="F63" s="173">
        <v>2800</v>
      </c>
    </row>
    <row r="64" spans="1:6" x14ac:dyDescent="0.2">
      <c r="A64" s="153" t="s">
        <v>267</v>
      </c>
      <c r="B64" s="159">
        <v>12.55</v>
      </c>
      <c r="C64" s="159">
        <v>50</v>
      </c>
      <c r="D64" s="159">
        <v>200</v>
      </c>
      <c r="E64" s="173">
        <v>100</v>
      </c>
      <c r="F64" s="173">
        <v>100</v>
      </c>
    </row>
    <row r="65" spans="1:6" x14ac:dyDescent="0.2">
      <c r="A65" s="153" t="s">
        <v>304</v>
      </c>
      <c r="B65" s="159"/>
      <c r="C65" s="159"/>
      <c r="D65" s="159">
        <f>300+83+30</f>
        <v>413</v>
      </c>
      <c r="E65" s="173"/>
      <c r="F65" s="173"/>
    </row>
    <row r="66" spans="1:6" x14ac:dyDescent="0.2">
      <c r="A66" s="98" t="s">
        <v>268</v>
      </c>
      <c r="B66" s="158">
        <f>B67+B68</f>
        <v>255280.28</v>
      </c>
      <c r="C66" s="158">
        <f>C67+C68</f>
        <v>797876.45</v>
      </c>
      <c r="D66" s="158">
        <f t="shared" ref="D66:F66" si="8">D67+D68</f>
        <v>1307755</v>
      </c>
      <c r="E66" s="158">
        <f t="shared" si="8"/>
        <v>1498581</v>
      </c>
      <c r="F66" s="158">
        <f t="shared" si="8"/>
        <v>1412220</v>
      </c>
    </row>
    <row r="67" spans="1:6" x14ac:dyDescent="0.2">
      <c r="A67" s="98" t="s">
        <v>269</v>
      </c>
      <c r="B67" s="158">
        <v>35635.339999999997</v>
      </c>
      <c r="C67" s="158">
        <v>497750</v>
      </c>
      <c r="D67" s="158">
        <f>346185+85750</f>
        <v>431935</v>
      </c>
      <c r="E67" s="173">
        <v>313900</v>
      </c>
      <c r="F67" s="173">
        <v>516154</v>
      </c>
    </row>
    <row r="68" spans="1:6" x14ac:dyDescent="0.2">
      <c r="A68" s="98" t="s">
        <v>270</v>
      </c>
      <c r="B68" s="158">
        <v>219644.94</v>
      </c>
      <c r="C68" s="158">
        <f>178598+34133.45+17200+70195</f>
        <v>300126.45</v>
      </c>
      <c r="D68" s="158">
        <f>875820</f>
        <v>875820</v>
      </c>
      <c r="E68" s="173">
        <v>1184681</v>
      </c>
      <c r="F68" s="173">
        <v>896066</v>
      </c>
    </row>
    <row r="69" spans="1:6" x14ac:dyDescent="0.2">
      <c r="A69" s="98" t="s">
        <v>271</v>
      </c>
      <c r="B69" s="158"/>
      <c r="C69" s="158"/>
      <c r="D69" s="158"/>
      <c r="E69" s="173"/>
      <c r="F69" s="173"/>
    </row>
    <row r="70" spans="1:6" x14ac:dyDescent="0.2">
      <c r="A70" s="154" t="s">
        <v>272</v>
      </c>
      <c r="B70" s="272"/>
      <c r="C70" s="272"/>
      <c r="D70" s="272"/>
      <c r="E70" s="270"/>
      <c r="F70" s="270"/>
    </row>
    <row r="71" spans="1:6" x14ac:dyDescent="0.2">
      <c r="A71" s="163" t="s">
        <v>273</v>
      </c>
      <c r="B71" s="273"/>
      <c r="C71" s="273"/>
      <c r="D71" s="273"/>
      <c r="E71" s="271"/>
      <c r="F71" s="271"/>
    </row>
    <row r="72" spans="1:6" x14ac:dyDescent="0.2">
      <c r="A72" s="152" t="s">
        <v>274</v>
      </c>
      <c r="B72" s="159"/>
      <c r="C72" s="159"/>
      <c r="D72" s="159"/>
      <c r="E72" s="165"/>
      <c r="F72" s="165"/>
    </row>
  </sheetData>
  <mergeCells count="13">
    <mergeCell ref="A4:F4"/>
    <mergeCell ref="A1:F1"/>
    <mergeCell ref="A3:F3"/>
    <mergeCell ref="E30:E31"/>
    <mergeCell ref="F30:F31"/>
    <mergeCell ref="B30:B31"/>
    <mergeCell ref="C30:C31"/>
    <mergeCell ref="D30:D31"/>
    <mergeCell ref="E70:E71"/>
    <mergeCell ref="F70:F71"/>
    <mergeCell ref="B70:B71"/>
    <mergeCell ref="C70:C71"/>
    <mergeCell ref="D70:D71"/>
  </mergeCells>
  <pageMargins left="1.1023622047244095" right="0.1968503937007874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Normal="100" workbookViewId="0">
      <selection activeCell="B21" sqref="B21"/>
    </sheetView>
  </sheetViews>
  <sheetFormatPr defaultRowHeight="15" x14ac:dyDescent="0.25"/>
  <cols>
    <col min="1" max="1" width="39" style="77" customWidth="1"/>
    <col min="2" max="6" width="18.7109375" customWidth="1"/>
  </cols>
  <sheetData>
    <row r="1" spans="1:8" s="67" customFormat="1" ht="14.25" x14ac:dyDescent="0.2">
      <c r="A1" s="255" t="s">
        <v>171</v>
      </c>
      <c r="B1" s="255"/>
      <c r="C1" s="255"/>
      <c r="D1" s="255"/>
      <c r="E1" s="255"/>
      <c r="F1" s="255"/>
      <c r="G1" s="156"/>
      <c r="H1" s="156"/>
    </row>
    <row r="2" spans="1:8" s="67" customFormat="1" ht="18" x14ac:dyDescent="0.2">
      <c r="A2" s="5"/>
      <c r="B2" s="5"/>
      <c r="C2" s="5"/>
      <c r="D2" s="5"/>
      <c r="E2" s="5"/>
      <c r="F2" s="5"/>
      <c r="G2" s="5"/>
      <c r="H2" s="6"/>
    </row>
    <row r="3" spans="1:8" s="68" customFormat="1" ht="17.25" customHeight="1" x14ac:dyDescent="0.2">
      <c r="A3" s="68" t="s">
        <v>325</v>
      </c>
      <c r="G3" s="150"/>
      <c r="H3" s="150"/>
    </row>
    <row r="4" spans="1:8" s="68" customFormat="1" ht="12.75" x14ac:dyDescent="0.2">
      <c r="A4" s="268" t="s">
        <v>292</v>
      </c>
      <c r="B4" s="268"/>
      <c r="C4" s="268"/>
      <c r="D4" s="268"/>
      <c r="E4" s="268"/>
      <c r="F4" s="268"/>
      <c r="G4" s="268"/>
      <c r="H4" s="268"/>
    </row>
    <row r="5" spans="1:8" s="68" customFormat="1" ht="12.75" x14ac:dyDescent="0.2">
      <c r="A5" s="167"/>
      <c r="B5" s="167"/>
      <c r="C5" s="167"/>
      <c r="D5" s="167"/>
      <c r="E5" s="167"/>
      <c r="F5" s="167"/>
      <c r="G5" s="167"/>
      <c r="H5" s="167"/>
    </row>
    <row r="6" spans="1:8" s="67" customFormat="1" ht="38.25" x14ac:dyDescent="0.2">
      <c r="A6" s="175" t="s">
        <v>291</v>
      </c>
      <c r="B6" s="176" t="s">
        <v>250</v>
      </c>
      <c r="C6" s="16" t="s">
        <v>251</v>
      </c>
      <c r="D6" s="17" t="s">
        <v>248</v>
      </c>
      <c r="E6" s="17" t="s">
        <v>90</v>
      </c>
      <c r="F6" s="17" t="s">
        <v>249</v>
      </c>
      <c r="G6" s="102"/>
      <c r="H6" s="102"/>
    </row>
    <row r="7" spans="1:8" s="140" customFormat="1" ht="27.75" customHeight="1" x14ac:dyDescent="0.2">
      <c r="A7" s="131" t="s">
        <v>23</v>
      </c>
      <c r="B7" s="136">
        <f>B8+B14+B12+B16+B20+B23+B30+B35+B40+B28</f>
        <v>1172827.8600000001</v>
      </c>
      <c r="C7" s="132">
        <f>C8+C14+C12+C16+C20+C23+C30+C35+C40+C28</f>
        <v>2097990.1100000003</v>
      </c>
      <c r="D7" s="132">
        <f>D8+D12+D14+D16+D20+D23+D28+D30+D35+D40</f>
        <v>2244186</v>
      </c>
      <c r="E7" s="132">
        <f t="shared" ref="E7:F7" si="0">E8+E12+E14+E16+E20+E23+E28+E30+E35+E40</f>
        <v>2134601</v>
      </c>
      <c r="F7" s="132">
        <f t="shared" si="0"/>
        <v>2119540</v>
      </c>
    </row>
    <row r="8" spans="1:8" s="140" customFormat="1" ht="15.75" customHeight="1" x14ac:dyDescent="0.2">
      <c r="A8" s="131" t="s">
        <v>24</v>
      </c>
      <c r="B8" s="134">
        <f>B9+B10+B11</f>
        <v>248979.13</v>
      </c>
      <c r="C8" s="134">
        <f t="shared" ref="C8" si="1">C9+C10+C11</f>
        <v>336398</v>
      </c>
      <c r="D8" s="134">
        <f>D9+D10+D11</f>
        <v>382712</v>
      </c>
      <c r="E8" s="134">
        <f t="shared" ref="E8:F8" si="2">E9+E10+E11</f>
        <v>339581</v>
      </c>
      <c r="F8" s="134">
        <f t="shared" si="2"/>
        <v>382550</v>
      </c>
    </row>
    <row r="9" spans="1:8" s="140" customFormat="1" ht="15.75" customHeight="1" x14ac:dyDescent="0.2">
      <c r="A9" s="133" t="s">
        <v>105</v>
      </c>
      <c r="B9" s="134">
        <v>53449.1</v>
      </c>
      <c r="C9" s="135">
        <v>60540</v>
      </c>
      <c r="D9" s="135">
        <f>95312-14100</f>
        <v>81212</v>
      </c>
      <c r="E9" s="135">
        <f>72360-15000</f>
        <v>57360</v>
      </c>
      <c r="F9" s="135">
        <f>72560-15000</f>
        <v>57560</v>
      </c>
    </row>
    <row r="10" spans="1:8" s="140" customFormat="1" ht="15.75" customHeight="1" x14ac:dyDescent="0.2">
      <c r="A10" s="133" t="s">
        <v>277</v>
      </c>
      <c r="B10" s="134">
        <v>195530.03</v>
      </c>
      <c r="C10" s="135"/>
      <c r="D10" s="135"/>
      <c r="E10" s="135"/>
      <c r="F10" s="135"/>
    </row>
    <row r="11" spans="1:8" s="140" customFormat="1" ht="20.25" customHeight="1" x14ac:dyDescent="0.2">
      <c r="A11" s="133" t="s">
        <v>106</v>
      </c>
      <c r="B11" s="134"/>
      <c r="C11" s="135">
        <v>275858</v>
      </c>
      <c r="D11" s="135">
        <f>14100+252900+15000+14000+5500</f>
        <v>301500</v>
      </c>
      <c r="E11" s="135">
        <f>15000+241321+23900+2000</f>
        <v>282221</v>
      </c>
      <c r="F11" s="135">
        <f>15000+234990+58000+17000</f>
        <v>324990</v>
      </c>
    </row>
    <row r="12" spans="1:8" s="140" customFormat="1" ht="15.75" customHeight="1" x14ac:dyDescent="0.2">
      <c r="A12" s="131" t="s">
        <v>54</v>
      </c>
      <c r="B12" s="134"/>
      <c r="C12" s="135">
        <f>C13</f>
        <v>3500</v>
      </c>
      <c r="D12" s="135">
        <f t="shared" ref="D12:F12" si="3">D13</f>
        <v>3500</v>
      </c>
      <c r="E12" s="135">
        <f t="shared" si="3"/>
        <v>3000</v>
      </c>
      <c r="F12" s="135">
        <f t="shared" si="3"/>
        <v>3000</v>
      </c>
    </row>
    <row r="13" spans="1:8" s="140" customFormat="1" ht="15.75" customHeight="1" x14ac:dyDescent="0.2">
      <c r="A13" s="133" t="s">
        <v>235</v>
      </c>
      <c r="B13" s="134"/>
      <c r="C13" s="135">
        <v>3500</v>
      </c>
      <c r="D13" s="135">
        <v>3500</v>
      </c>
      <c r="E13" s="135">
        <v>3000</v>
      </c>
      <c r="F13" s="135">
        <v>3000</v>
      </c>
    </row>
    <row r="14" spans="1:8" s="140" customFormat="1" ht="15.75" customHeight="1" x14ac:dyDescent="0.2">
      <c r="A14" s="131" t="s">
        <v>51</v>
      </c>
      <c r="B14" s="134">
        <f>B15</f>
        <v>30583.759999999998</v>
      </c>
      <c r="C14" s="134">
        <f t="shared" ref="C14:E14" si="4">C15</f>
        <v>36000</v>
      </c>
      <c r="D14" s="134">
        <f t="shared" si="4"/>
        <v>34000</v>
      </c>
      <c r="E14" s="134">
        <f t="shared" si="4"/>
        <v>34000</v>
      </c>
      <c r="F14" s="134">
        <f>F15</f>
        <v>34000</v>
      </c>
    </row>
    <row r="15" spans="1:8" s="140" customFormat="1" ht="12" x14ac:dyDescent="0.2">
      <c r="A15" s="133" t="s">
        <v>234</v>
      </c>
      <c r="B15" s="134">
        <v>30583.759999999998</v>
      </c>
      <c r="C15" s="135">
        <v>36000</v>
      </c>
      <c r="D15" s="135">
        <v>34000</v>
      </c>
      <c r="E15" s="135">
        <v>34000</v>
      </c>
      <c r="F15" s="137">
        <v>34000</v>
      </c>
    </row>
    <row r="16" spans="1:8" s="140" customFormat="1" ht="15.75" customHeight="1" x14ac:dyDescent="0.2">
      <c r="A16" s="131" t="s">
        <v>25</v>
      </c>
      <c r="B16" s="134">
        <f>B17+B18+B19</f>
        <v>18124.21</v>
      </c>
      <c r="C16" s="134">
        <f t="shared" ref="C16" si="5">C17+C18+C19</f>
        <v>52192</v>
      </c>
      <c r="D16" s="134">
        <f>D17+D18+D19</f>
        <v>44192</v>
      </c>
      <c r="E16" s="134">
        <f t="shared" ref="E16:F16" si="6">E17+E18+E19</f>
        <v>53200</v>
      </c>
      <c r="F16" s="134">
        <f t="shared" si="6"/>
        <v>65200</v>
      </c>
    </row>
    <row r="17" spans="1:6" s="140" customFormat="1" ht="24" x14ac:dyDescent="0.2">
      <c r="A17" s="133" t="s">
        <v>108</v>
      </c>
      <c r="B17" s="134"/>
      <c r="C17" s="135">
        <v>5000</v>
      </c>
      <c r="D17" s="135">
        <f>5000</f>
        <v>5000</v>
      </c>
      <c r="E17" s="135">
        <f>5000</f>
        <v>5000</v>
      </c>
      <c r="F17" s="137">
        <f>5000</f>
        <v>5000</v>
      </c>
    </row>
    <row r="18" spans="1:6" s="140" customFormat="1" ht="12" x14ac:dyDescent="0.2">
      <c r="A18" s="141" t="s">
        <v>107</v>
      </c>
      <c r="B18" s="134">
        <v>18124.21</v>
      </c>
      <c r="C18" s="135">
        <v>23192</v>
      </c>
      <c r="D18" s="135">
        <f>19192</f>
        <v>19192</v>
      </c>
      <c r="E18" s="135">
        <f>18200</f>
        <v>18200</v>
      </c>
      <c r="F18" s="137">
        <f>18200</f>
        <v>18200</v>
      </c>
    </row>
    <row r="19" spans="1:6" s="140" customFormat="1" ht="12" x14ac:dyDescent="0.2">
      <c r="A19" s="133" t="s">
        <v>225</v>
      </c>
      <c r="B19" s="134"/>
      <c r="C19" s="135">
        <v>24000</v>
      </c>
      <c r="D19" s="135">
        <f>20000</f>
        <v>20000</v>
      </c>
      <c r="E19" s="135">
        <f>30000</f>
        <v>30000</v>
      </c>
      <c r="F19" s="137">
        <f>42000</f>
        <v>42000</v>
      </c>
    </row>
    <row r="20" spans="1:6" s="140" customFormat="1" ht="15.75" customHeight="1" x14ac:dyDescent="0.2">
      <c r="A20" s="131" t="s">
        <v>52</v>
      </c>
      <c r="B20" s="166">
        <f>B21+B22</f>
        <v>40087.19</v>
      </c>
      <c r="C20" s="166">
        <f t="shared" ref="C20" si="7">C21+C22</f>
        <v>31240</v>
      </c>
      <c r="D20" s="166">
        <f>D21+D22</f>
        <v>26290</v>
      </c>
      <c r="E20" s="166">
        <f t="shared" ref="E20:F20" si="8">E21+E22</f>
        <v>46200</v>
      </c>
      <c r="F20" s="166">
        <f t="shared" si="8"/>
        <v>53300</v>
      </c>
    </row>
    <row r="21" spans="1:6" s="140" customFormat="1" ht="12" x14ac:dyDescent="0.2">
      <c r="A21" s="133" t="s">
        <v>232</v>
      </c>
      <c r="B21" s="166">
        <v>28493.74</v>
      </c>
      <c r="C21" s="166">
        <v>9600</v>
      </c>
      <c r="D21" s="166">
        <v>9230</v>
      </c>
      <c r="E21" s="166">
        <v>9300</v>
      </c>
      <c r="F21" s="166">
        <v>9400</v>
      </c>
    </row>
    <row r="22" spans="1:6" s="140" customFormat="1" ht="24" x14ac:dyDescent="0.2">
      <c r="A22" s="133" t="s">
        <v>229</v>
      </c>
      <c r="B22" s="166">
        <v>11593.45</v>
      </c>
      <c r="C22" s="166">
        <v>21640</v>
      </c>
      <c r="D22" s="166">
        <f>3000+14060</f>
        <v>17060</v>
      </c>
      <c r="E22" s="166">
        <f>3500+15900+17500</f>
        <v>36900</v>
      </c>
      <c r="F22" s="166">
        <f>2500+16400+25000</f>
        <v>43900</v>
      </c>
    </row>
    <row r="23" spans="1:6" s="140" customFormat="1" ht="15.75" customHeight="1" x14ac:dyDescent="0.2">
      <c r="A23" s="131" t="s">
        <v>53</v>
      </c>
      <c r="B23" s="166">
        <f>B25+B24+B26+B27</f>
        <v>476717.38</v>
      </c>
      <c r="C23" s="166">
        <f t="shared" ref="C23" si="9">C25+C24+C26+C27</f>
        <v>1088000</v>
      </c>
      <c r="D23" s="166">
        <f>D25+D24+D26+D27</f>
        <v>1120650</v>
      </c>
      <c r="E23" s="166">
        <f t="shared" ref="E23:F23" si="10">E25+E24+E26+E27</f>
        <v>1020800</v>
      </c>
      <c r="F23" s="166">
        <f t="shared" si="10"/>
        <v>1019900</v>
      </c>
    </row>
    <row r="24" spans="1:6" s="140" customFormat="1" ht="12" x14ac:dyDescent="0.2">
      <c r="A24" s="133" t="s">
        <v>228</v>
      </c>
      <c r="B24" s="166">
        <v>424019.87</v>
      </c>
      <c r="C24" s="166">
        <v>1024200</v>
      </c>
      <c r="D24" s="166">
        <f>74000+22000+1900+3500+800+40000+75000+35000+20000+160000+130000+315750+7000+25000+14500+8000+30000+104000</f>
        <v>1066450</v>
      </c>
      <c r="E24" s="166">
        <f>187000+25000+2000+18000+900+207700+47000+253000+11000+37000+195000</f>
        <v>983600</v>
      </c>
      <c r="F24" s="166">
        <f>194000+31400+2000+4000+1300+275000+138000+3000+59000+196000+76000</f>
        <v>979700</v>
      </c>
    </row>
    <row r="25" spans="1:6" s="140" customFormat="1" ht="12" x14ac:dyDescent="0.2">
      <c r="A25" s="133" t="s">
        <v>231</v>
      </c>
      <c r="B25" s="166">
        <v>24265.53</v>
      </c>
      <c r="C25" s="166">
        <v>25000</v>
      </c>
      <c r="D25" s="166">
        <v>20000</v>
      </c>
      <c r="E25" s="166"/>
      <c r="F25" s="166"/>
    </row>
    <row r="26" spans="1:6" s="140" customFormat="1" ht="12" x14ac:dyDescent="0.2">
      <c r="A26" s="133" t="s">
        <v>230</v>
      </c>
      <c r="B26" s="166">
        <v>28431.98</v>
      </c>
      <c r="C26" s="166">
        <v>22000</v>
      </c>
      <c r="D26" s="166">
        <f>18500</f>
        <v>18500</v>
      </c>
      <c r="E26" s="166">
        <f>20000</f>
        <v>20000</v>
      </c>
      <c r="F26" s="166">
        <f>23000</f>
        <v>23000</v>
      </c>
    </row>
    <row r="27" spans="1:6" s="140" customFormat="1" ht="24" x14ac:dyDescent="0.2">
      <c r="A27" s="133" t="s">
        <v>233</v>
      </c>
      <c r="B27" s="166"/>
      <c r="C27" s="166">
        <v>16800</v>
      </c>
      <c r="D27" s="166">
        <v>15700</v>
      </c>
      <c r="E27" s="166">
        <v>17200</v>
      </c>
      <c r="F27" s="166">
        <v>17200</v>
      </c>
    </row>
    <row r="28" spans="1:6" s="140" customFormat="1" ht="15.75" customHeight="1" x14ac:dyDescent="0.2">
      <c r="A28" s="131" t="s">
        <v>55</v>
      </c>
      <c r="B28" s="166">
        <f>B29</f>
        <v>8026.83</v>
      </c>
      <c r="C28" s="166">
        <f t="shared" ref="C28:F28" si="11">C29</f>
        <v>4000</v>
      </c>
      <c r="D28" s="166">
        <f t="shared" si="11"/>
        <v>11000</v>
      </c>
      <c r="E28" s="166">
        <f t="shared" si="11"/>
        <v>11000</v>
      </c>
      <c r="F28" s="166">
        <f t="shared" si="11"/>
        <v>11000</v>
      </c>
    </row>
    <row r="29" spans="1:6" s="140" customFormat="1" ht="12" x14ac:dyDescent="0.2">
      <c r="A29" s="133" t="s">
        <v>242</v>
      </c>
      <c r="B29" s="166">
        <v>8026.83</v>
      </c>
      <c r="C29" s="166">
        <v>4000</v>
      </c>
      <c r="D29" s="166">
        <v>11000</v>
      </c>
      <c r="E29" s="166">
        <v>11000</v>
      </c>
      <c r="F29" s="166">
        <v>11000</v>
      </c>
    </row>
    <row r="30" spans="1:6" s="140" customFormat="1" ht="15.75" customHeight="1" x14ac:dyDescent="0.2">
      <c r="A30" s="131" t="s">
        <v>56</v>
      </c>
      <c r="B30" s="166">
        <f>B31+B32+B33+B34</f>
        <v>56677.13</v>
      </c>
      <c r="C30" s="166">
        <f t="shared" ref="C30" si="12">C31+C32+C33+C34</f>
        <v>70297.11</v>
      </c>
      <c r="D30" s="166">
        <f>D31+D32+D33+D34</f>
        <v>79000</v>
      </c>
      <c r="E30" s="166">
        <f t="shared" ref="E30:F30" si="13">E31+E32+E33+E34</f>
        <v>79000</v>
      </c>
      <c r="F30" s="166">
        <f t="shared" si="13"/>
        <v>79000</v>
      </c>
    </row>
    <row r="31" spans="1:6" s="140" customFormat="1" ht="12" x14ac:dyDescent="0.2">
      <c r="A31" s="133" t="s">
        <v>236</v>
      </c>
      <c r="B31" s="166">
        <v>35600</v>
      </c>
      <c r="C31" s="166">
        <v>55000</v>
      </c>
      <c r="D31" s="166">
        <v>57000</v>
      </c>
      <c r="E31" s="166">
        <v>57000</v>
      </c>
      <c r="F31" s="166">
        <v>57000</v>
      </c>
    </row>
    <row r="32" spans="1:6" s="140" customFormat="1" ht="12" x14ac:dyDescent="0.2">
      <c r="A32" s="133" t="s">
        <v>237</v>
      </c>
      <c r="B32" s="166">
        <v>1800</v>
      </c>
      <c r="C32" s="166">
        <v>4000</v>
      </c>
      <c r="D32" s="166">
        <v>5000</v>
      </c>
      <c r="E32" s="166">
        <v>5000</v>
      </c>
      <c r="F32" s="166">
        <v>5000</v>
      </c>
    </row>
    <row r="33" spans="1:6" s="140" customFormat="1" ht="12" x14ac:dyDescent="0.2">
      <c r="A33" s="133" t="s">
        <v>238</v>
      </c>
      <c r="B33" s="166">
        <v>5516.25</v>
      </c>
      <c r="C33" s="166">
        <v>1800</v>
      </c>
      <c r="D33" s="166">
        <v>5000</v>
      </c>
      <c r="E33" s="166">
        <v>5000</v>
      </c>
      <c r="F33" s="166">
        <v>5000</v>
      </c>
    </row>
    <row r="34" spans="1:6" s="140" customFormat="1" ht="24" x14ac:dyDescent="0.2">
      <c r="A34" s="133" t="s">
        <v>243</v>
      </c>
      <c r="B34" s="166">
        <v>13760.88</v>
      </c>
      <c r="C34" s="166">
        <v>9497.11</v>
      </c>
      <c r="D34" s="166">
        <v>12000</v>
      </c>
      <c r="E34" s="166">
        <v>12000</v>
      </c>
      <c r="F34" s="166">
        <v>12000</v>
      </c>
    </row>
    <row r="35" spans="1:6" s="140" customFormat="1" ht="15.75" customHeight="1" x14ac:dyDescent="0.2">
      <c r="A35" s="131" t="s">
        <v>57</v>
      </c>
      <c r="B35" s="166">
        <f>B36+B38+B39+B37</f>
        <v>200615.84</v>
      </c>
      <c r="C35" s="166">
        <f t="shared" ref="C35" si="14">C36+C38+C39+C37</f>
        <v>318651</v>
      </c>
      <c r="D35" s="166">
        <f>D36+D38+D39+D37</f>
        <v>370766</v>
      </c>
      <c r="E35" s="166">
        <f t="shared" ref="E35:F35" si="15">E36+E38+E39+E37</f>
        <v>367080</v>
      </c>
      <c r="F35" s="166">
        <f t="shared" si="15"/>
        <v>370250</v>
      </c>
    </row>
    <row r="36" spans="1:6" s="140" customFormat="1" ht="12" x14ac:dyDescent="0.2">
      <c r="A36" s="133" t="s">
        <v>58</v>
      </c>
      <c r="B36" s="166">
        <v>191603.32</v>
      </c>
      <c r="C36" s="166">
        <v>283201</v>
      </c>
      <c r="D36" s="166">
        <v>345966</v>
      </c>
      <c r="E36" s="166">
        <v>344080</v>
      </c>
      <c r="F36" s="166">
        <v>347250</v>
      </c>
    </row>
    <row r="37" spans="1:6" s="140" customFormat="1" ht="12" x14ac:dyDescent="0.2">
      <c r="A37" s="143" t="s">
        <v>59</v>
      </c>
      <c r="B37" s="166"/>
      <c r="C37" s="166">
        <v>23950</v>
      </c>
      <c r="D37" s="166">
        <v>11800</v>
      </c>
      <c r="E37" s="166">
        <v>10000</v>
      </c>
      <c r="F37" s="166">
        <v>10000</v>
      </c>
    </row>
    <row r="38" spans="1:6" s="140" customFormat="1" ht="12" x14ac:dyDescent="0.2">
      <c r="A38" s="133" t="s">
        <v>60</v>
      </c>
      <c r="B38" s="166">
        <v>2660</v>
      </c>
      <c r="C38" s="166">
        <v>3500</v>
      </c>
      <c r="D38" s="166">
        <v>3000</v>
      </c>
      <c r="E38" s="166">
        <v>3000</v>
      </c>
      <c r="F38" s="166">
        <v>3000</v>
      </c>
    </row>
    <row r="39" spans="1:6" s="140" customFormat="1" ht="12" x14ac:dyDescent="0.2">
      <c r="A39" s="133" t="s">
        <v>61</v>
      </c>
      <c r="B39" s="166">
        <v>6352.52</v>
      </c>
      <c r="C39" s="166">
        <v>8000</v>
      </c>
      <c r="D39" s="166">
        <v>10000</v>
      </c>
      <c r="E39" s="166">
        <v>10000</v>
      </c>
      <c r="F39" s="166">
        <v>10000</v>
      </c>
    </row>
    <row r="40" spans="1:6" s="140" customFormat="1" ht="16.5" customHeight="1" x14ac:dyDescent="0.2">
      <c r="A40" s="131" t="s">
        <v>62</v>
      </c>
      <c r="B40" s="166">
        <f>B41+B42+B43+B44+B45</f>
        <v>93016.39</v>
      </c>
      <c r="C40" s="166">
        <f t="shared" ref="C40" si="16">C41+C42+C43+C44+C45</f>
        <v>157712</v>
      </c>
      <c r="D40" s="166">
        <f>D41+D42+D43+D44+D45</f>
        <v>172076</v>
      </c>
      <c r="E40" s="166">
        <f t="shared" ref="E40:F40" si="17">E41+E42+E43+E44+E45</f>
        <v>180740</v>
      </c>
      <c r="F40" s="166">
        <f t="shared" si="17"/>
        <v>101340</v>
      </c>
    </row>
    <row r="41" spans="1:6" s="140" customFormat="1" ht="12" x14ac:dyDescent="0.2">
      <c r="A41" s="133" t="s">
        <v>240</v>
      </c>
      <c r="B41" s="166">
        <v>58241.75</v>
      </c>
      <c r="C41" s="166">
        <v>89010</v>
      </c>
      <c r="D41" s="166">
        <v>106185</v>
      </c>
      <c r="E41" s="166">
        <v>106200</v>
      </c>
      <c r="F41" s="166">
        <v>24800</v>
      </c>
    </row>
    <row r="42" spans="1:6" s="140" customFormat="1" ht="12" x14ac:dyDescent="0.2">
      <c r="A42" s="133" t="s">
        <v>239</v>
      </c>
      <c r="B42" s="166">
        <v>30768.09</v>
      </c>
      <c r="C42" s="166">
        <v>60600</v>
      </c>
      <c r="D42" s="166">
        <f>54890+2000</f>
        <v>56890</v>
      </c>
      <c r="E42" s="166">
        <f>56600+2000</f>
        <v>58600</v>
      </c>
      <c r="F42" s="166">
        <f>58600+2000</f>
        <v>60600</v>
      </c>
    </row>
    <row r="43" spans="1:6" s="140" customFormat="1" ht="12" x14ac:dyDescent="0.2">
      <c r="A43" s="133" t="s">
        <v>226</v>
      </c>
      <c r="B43" s="166"/>
      <c r="C43" s="166">
        <v>6002</v>
      </c>
      <c r="D43" s="166">
        <f>6901</f>
        <v>6901</v>
      </c>
      <c r="E43" s="166">
        <v>13840</v>
      </c>
      <c r="F43" s="166">
        <v>13840</v>
      </c>
    </row>
    <row r="44" spans="1:6" s="140" customFormat="1" ht="27" customHeight="1" x14ac:dyDescent="0.2">
      <c r="A44" s="144" t="s">
        <v>241</v>
      </c>
      <c r="B44" s="166"/>
      <c r="C44" s="166">
        <v>2100</v>
      </c>
      <c r="D44" s="166">
        <v>2100</v>
      </c>
      <c r="E44" s="166">
        <v>2100</v>
      </c>
      <c r="F44" s="166">
        <v>2100</v>
      </c>
    </row>
    <row r="45" spans="1:6" s="140" customFormat="1" ht="24" x14ac:dyDescent="0.2">
      <c r="A45" s="144" t="s">
        <v>278</v>
      </c>
      <c r="B45" s="166">
        <v>4006.55</v>
      </c>
      <c r="C45" s="142"/>
      <c r="D45" s="142"/>
      <c r="E45" s="142"/>
      <c r="F45" s="142"/>
    </row>
    <row r="46" spans="1:6" s="140" customFormat="1" ht="12" x14ac:dyDescent="0.2">
      <c r="A46" s="138"/>
      <c r="B46" s="145"/>
      <c r="C46" s="145"/>
      <c r="D46" s="146"/>
      <c r="E46" s="145"/>
      <c r="F46" s="145"/>
    </row>
  </sheetData>
  <mergeCells count="2">
    <mergeCell ref="A1:F1"/>
    <mergeCell ref="A4:H4"/>
  </mergeCells>
  <pageMargins left="1.299212598425197" right="0.31496062992125984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workbookViewId="0">
      <selection activeCell="A20" sqref="A20:F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s="67" customFormat="1" ht="14.25" customHeight="1" x14ac:dyDescent="0.2">
      <c r="A1" s="255" t="s">
        <v>173</v>
      </c>
      <c r="B1" s="255"/>
      <c r="C1" s="255"/>
      <c r="D1" s="255"/>
      <c r="E1" s="255"/>
      <c r="F1" s="255"/>
      <c r="G1" s="255"/>
      <c r="H1" s="255"/>
      <c r="I1" s="255"/>
    </row>
    <row r="2" spans="1:9" s="67" customFormat="1" ht="14.2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</row>
    <row r="3" spans="1:9" s="68" customFormat="1" ht="17.25" customHeight="1" x14ac:dyDescent="0.2">
      <c r="A3" s="269" t="s">
        <v>326</v>
      </c>
      <c r="B3" s="269"/>
      <c r="C3" s="269"/>
      <c r="D3" s="269"/>
      <c r="E3" s="269"/>
      <c r="F3" s="269"/>
      <c r="G3" s="150"/>
      <c r="H3" s="150"/>
      <c r="I3" s="150"/>
    </row>
    <row r="4" spans="1:9" s="67" customFormat="1" ht="14.25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</row>
    <row r="5" spans="1:9" ht="15.75" x14ac:dyDescent="0.25">
      <c r="A5" s="249" t="s">
        <v>29</v>
      </c>
      <c r="B5" s="249"/>
      <c r="C5" s="249"/>
      <c r="D5" s="249"/>
      <c r="E5" s="249"/>
      <c r="F5" s="249"/>
      <c r="G5" s="249"/>
      <c r="H5" s="250"/>
      <c r="I5" s="250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8" customHeight="1" x14ac:dyDescent="0.25">
      <c r="A7" s="249" t="s">
        <v>103</v>
      </c>
      <c r="B7" s="263"/>
      <c r="C7" s="263"/>
      <c r="D7" s="263"/>
      <c r="E7" s="263"/>
      <c r="F7" s="263"/>
      <c r="G7" s="263"/>
      <c r="H7" s="263"/>
      <c r="I7" s="263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17" t="s">
        <v>11</v>
      </c>
      <c r="B9" s="16" t="s">
        <v>12</v>
      </c>
      <c r="C9" s="16" t="s">
        <v>13</v>
      </c>
      <c r="D9" s="16" t="s">
        <v>41</v>
      </c>
      <c r="E9" s="16" t="s">
        <v>250</v>
      </c>
      <c r="F9" s="17" t="s">
        <v>251</v>
      </c>
      <c r="G9" s="17" t="s">
        <v>248</v>
      </c>
      <c r="H9" s="17" t="s">
        <v>90</v>
      </c>
      <c r="I9" s="17" t="s">
        <v>249</v>
      </c>
    </row>
    <row r="10" spans="1:9" ht="25.5" x14ac:dyDescent="0.25">
      <c r="A10" s="10">
        <v>8</v>
      </c>
      <c r="B10" s="10"/>
      <c r="C10" s="10"/>
      <c r="D10" s="10" t="s">
        <v>26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</row>
    <row r="11" spans="1:9" x14ac:dyDescent="0.25">
      <c r="A11" s="10"/>
      <c r="B11" s="14">
        <v>84</v>
      </c>
      <c r="C11" s="14"/>
      <c r="D11" s="14" t="s">
        <v>33</v>
      </c>
      <c r="E11" s="35"/>
      <c r="F11" s="36"/>
      <c r="G11" s="36"/>
      <c r="H11" s="36"/>
      <c r="I11" s="36"/>
    </row>
    <row r="12" spans="1:9" ht="25.5" x14ac:dyDescent="0.25">
      <c r="A12" s="11"/>
      <c r="B12" s="11"/>
      <c r="C12" s="12">
        <v>81</v>
      </c>
      <c r="D12" s="15" t="s">
        <v>34</v>
      </c>
      <c r="E12" s="35"/>
      <c r="F12" s="36"/>
      <c r="G12" s="36"/>
      <c r="H12" s="36"/>
      <c r="I12" s="36"/>
    </row>
    <row r="13" spans="1:9" ht="25.5" x14ac:dyDescent="0.25">
      <c r="A13" s="13">
        <v>5</v>
      </c>
      <c r="B13" s="13"/>
      <c r="C13" s="13"/>
      <c r="D13" s="28" t="s">
        <v>27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</row>
    <row r="14" spans="1:9" ht="25.5" x14ac:dyDescent="0.25">
      <c r="A14" s="14"/>
      <c r="B14" s="14">
        <v>54</v>
      </c>
      <c r="C14" s="14"/>
      <c r="D14" s="29" t="s">
        <v>35</v>
      </c>
      <c r="E14" s="35"/>
      <c r="F14" s="36"/>
      <c r="G14" s="36"/>
      <c r="H14" s="36"/>
      <c r="I14" s="37"/>
    </row>
    <row r="15" spans="1:9" x14ac:dyDescent="0.25">
      <c r="A15" s="14"/>
      <c r="B15" s="14"/>
      <c r="C15" s="51" t="s">
        <v>86</v>
      </c>
      <c r="D15" s="52" t="s">
        <v>16</v>
      </c>
      <c r="E15" s="35"/>
      <c r="F15" s="36"/>
      <c r="G15" s="36"/>
      <c r="H15" s="36"/>
      <c r="I15" s="37"/>
    </row>
    <row r="16" spans="1:9" x14ac:dyDescent="0.25">
      <c r="A16" s="14"/>
      <c r="B16" s="14"/>
      <c r="C16" s="12">
        <v>31</v>
      </c>
      <c r="D16" s="12" t="s">
        <v>36</v>
      </c>
      <c r="E16" s="35"/>
      <c r="F16" s="36"/>
      <c r="G16" s="36"/>
      <c r="H16" s="36"/>
      <c r="I16" s="37"/>
    </row>
    <row r="18" spans="1:9" s="67" customFormat="1" ht="14.25" customHeight="1" x14ac:dyDescent="0.2">
      <c r="A18" s="255" t="s">
        <v>282</v>
      </c>
      <c r="B18" s="255"/>
      <c r="C18" s="255"/>
      <c r="D18" s="255"/>
      <c r="E18" s="255"/>
      <c r="F18" s="255"/>
      <c r="G18" s="255"/>
      <c r="H18" s="255"/>
      <c r="I18" s="255"/>
    </row>
    <row r="20" spans="1:9" s="68" customFormat="1" ht="17.25" customHeight="1" x14ac:dyDescent="0.2">
      <c r="A20" s="269" t="s">
        <v>327</v>
      </c>
      <c r="B20" s="269"/>
      <c r="C20" s="269"/>
      <c r="D20" s="269"/>
      <c r="E20" s="269"/>
      <c r="F20" s="269"/>
      <c r="G20" s="150"/>
      <c r="H20" s="150"/>
      <c r="I20" s="150"/>
    </row>
    <row r="22" spans="1:9" ht="18" customHeight="1" x14ac:dyDescent="0.25">
      <c r="A22" s="249" t="s">
        <v>104</v>
      </c>
      <c r="B22" s="263"/>
      <c r="C22" s="263"/>
      <c r="D22" s="263"/>
      <c r="E22" s="263"/>
      <c r="F22" s="263"/>
      <c r="G22" s="263"/>
      <c r="H22" s="263"/>
      <c r="I22" s="263"/>
    </row>
    <row r="23" spans="1:9" ht="18" x14ac:dyDescent="0.25">
      <c r="A23" s="5"/>
      <c r="B23" s="5"/>
      <c r="C23" s="5"/>
      <c r="D23" s="5"/>
      <c r="E23" s="5"/>
      <c r="F23" s="5"/>
      <c r="G23" s="5"/>
      <c r="H23" s="6"/>
      <c r="I23" s="6"/>
    </row>
    <row r="24" spans="1:9" ht="25.5" x14ac:dyDescent="0.25">
      <c r="A24" s="17" t="s">
        <v>11</v>
      </c>
      <c r="B24" s="16" t="s">
        <v>12</v>
      </c>
      <c r="C24" s="16" t="s">
        <v>13</v>
      </c>
      <c r="D24" s="16" t="s">
        <v>41</v>
      </c>
      <c r="E24" s="16" t="s">
        <v>250</v>
      </c>
      <c r="F24" s="17" t="s">
        <v>251</v>
      </c>
      <c r="G24" s="17" t="s">
        <v>248</v>
      </c>
      <c r="H24" s="17" t="s">
        <v>90</v>
      </c>
      <c r="I24" s="17" t="s">
        <v>249</v>
      </c>
    </row>
    <row r="25" spans="1:9" ht="25.5" x14ac:dyDescent="0.25">
      <c r="A25" s="10">
        <v>8</v>
      </c>
      <c r="B25" s="10"/>
      <c r="C25" s="10"/>
      <c r="D25" s="10" t="s">
        <v>26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</row>
    <row r="26" spans="1:9" x14ac:dyDescent="0.25">
      <c r="A26" s="10"/>
      <c r="B26" s="14">
        <v>84</v>
      </c>
      <c r="C26" s="14"/>
      <c r="D26" s="14" t="s">
        <v>33</v>
      </c>
      <c r="E26" s="35"/>
      <c r="F26" s="36"/>
      <c r="G26" s="36"/>
      <c r="H26" s="36"/>
      <c r="I26" s="36"/>
    </row>
    <row r="27" spans="1:9" ht="25.5" x14ac:dyDescent="0.25">
      <c r="A27" s="11"/>
      <c r="B27" s="11"/>
      <c r="C27" s="12">
        <v>81</v>
      </c>
      <c r="D27" s="15" t="s">
        <v>34</v>
      </c>
      <c r="E27" s="35"/>
      <c r="F27" s="36"/>
      <c r="G27" s="36"/>
      <c r="H27" s="36"/>
      <c r="I27" s="36"/>
    </row>
    <row r="28" spans="1:9" ht="25.5" x14ac:dyDescent="0.25">
      <c r="A28" s="13">
        <v>5</v>
      </c>
      <c r="B28" s="13"/>
      <c r="C28" s="13"/>
      <c r="D28" s="28" t="s">
        <v>27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</row>
    <row r="29" spans="1:9" ht="25.5" x14ac:dyDescent="0.25">
      <c r="A29" s="14"/>
      <c r="B29" s="14">
        <v>54</v>
      </c>
      <c r="C29" s="14"/>
      <c r="D29" s="29" t="s">
        <v>35</v>
      </c>
      <c r="E29" s="35"/>
      <c r="F29" s="36"/>
      <c r="G29" s="36"/>
      <c r="H29" s="36"/>
      <c r="I29" s="37"/>
    </row>
    <row r="30" spans="1:9" x14ac:dyDescent="0.25">
      <c r="A30" s="14"/>
      <c r="B30" s="14"/>
      <c r="C30" s="51" t="s">
        <v>86</v>
      </c>
      <c r="D30" s="52" t="s">
        <v>16</v>
      </c>
      <c r="E30" s="35"/>
      <c r="F30" s="36"/>
      <c r="G30" s="36"/>
      <c r="H30" s="36"/>
      <c r="I30" s="37"/>
    </row>
    <row r="31" spans="1:9" x14ac:dyDescent="0.25">
      <c r="A31" s="14"/>
      <c r="B31" s="14"/>
      <c r="C31" s="12">
        <v>31</v>
      </c>
      <c r="D31" s="12" t="s">
        <v>36</v>
      </c>
      <c r="E31" s="35"/>
      <c r="F31" s="36"/>
      <c r="G31" s="36"/>
      <c r="H31" s="36"/>
      <c r="I31" s="37"/>
    </row>
  </sheetData>
  <mergeCells count="7">
    <mergeCell ref="A22:I22"/>
    <mergeCell ref="A1:I1"/>
    <mergeCell ref="A3:F3"/>
    <mergeCell ref="A20:F20"/>
    <mergeCell ref="A18:I18"/>
    <mergeCell ref="A5:I5"/>
    <mergeCell ref="A7:I7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1FA-7EF8-45CE-A253-6D1F15D7B2CB}">
  <dimension ref="A1:L17"/>
  <sheetViews>
    <sheetView workbookViewId="0">
      <selection activeCell="O10" sqref="O10"/>
    </sheetView>
  </sheetViews>
  <sheetFormatPr defaultRowHeight="15" x14ac:dyDescent="0.25"/>
  <cols>
    <col min="3" max="4" width="9.7109375" customWidth="1"/>
    <col min="5" max="5" width="19.140625" customWidth="1"/>
    <col min="6" max="6" width="9.7109375" customWidth="1"/>
    <col min="7" max="7" width="13.5703125" customWidth="1"/>
    <col min="8" max="8" width="9.7109375" customWidth="1"/>
    <col min="9" max="9" width="13.7109375" customWidth="1"/>
    <col min="10" max="10" width="9.7109375" customWidth="1"/>
    <col min="11" max="11" width="13.7109375" customWidth="1"/>
    <col min="12" max="12" width="9.7109375" customWidth="1"/>
  </cols>
  <sheetData>
    <row r="1" spans="1:12" s="67" customFormat="1" ht="14.25" customHeight="1" x14ac:dyDescent="0.2">
      <c r="A1" s="255" t="s">
        <v>283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s="67" customFormat="1" ht="14.2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5.75" customHeight="1" x14ac:dyDescent="0.25">
      <c r="B3" s="30"/>
      <c r="C3" s="82"/>
      <c r="D3" s="82"/>
      <c r="E3" s="82"/>
      <c r="F3" s="82"/>
      <c r="G3" s="82"/>
      <c r="H3" s="82"/>
      <c r="I3" s="82"/>
      <c r="J3" s="82"/>
    </row>
    <row r="4" spans="1:12" ht="15.75" x14ac:dyDescent="0.25">
      <c r="A4" s="58" t="s">
        <v>328</v>
      </c>
      <c r="B4" s="58"/>
      <c r="C4" s="58"/>
      <c r="D4" s="58"/>
      <c r="E4" s="58"/>
      <c r="F4" s="58"/>
      <c r="G4" s="149"/>
      <c r="H4" s="149"/>
      <c r="I4" s="149"/>
      <c r="J4" s="149"/>
      <c r="K4" s="67"/>
      <c r="L4" s="67"/>
    </row>
    <row r="5" spans="1:12" ht="18" customHeight="1" x14ac:dyDescent="0.25">
      <c r="A5" s="58"/>
      <c r="B5" s="58"/>
      <c r="C5" s="58"/>
      <c r="D5" s="58"/>
      <c r="E5" s="58"/>
      <c r="F5" s="58"/>
      <c r="G5" s="149"/>
      <c r="H5" s="149"/>
      <c r="I5" s="149"/>
      <c r="J5" s="149"/>
      <c r="K5" s="67"/>
      <c r="L5" s="67"/>
    </row>
    <row r="6" spans="1:12" ht="18" customHeight="1" x14ac:dyDescent="0.25">
      <c r="A6" s="58"/>
      <c r="B6" s="58"/>
      <c r="C6" s="58"/>
      <c r="D6" s="58"/>
      <c r="E6" s="397" t="s">
        <v>337</v>
      </c>
      <c r="F6" s="395"/>
      <c r="G6" s="396"/>
      <c r="H6" s="149"/>
      <c r="I6" s="149"/>
      <c r="J6" s="149"/>
      <c r="K6" s="67"/>
      <c r="L6" s="67"/>
    </row>
    <row r="7" spans="1:12" s="67" customFormat="1" ht="18" customHeight="1" x14ac:dyDescent="0.25">
      <c r="A7" s="58"/>
      <c r="B7" s="58"/>
      <c r="C7" s="58"/>
      <c r="D7" s="58"/>
      <c r="E7" s="395"/>
      <c r="F7" s="395"/>
      <c r="G7" s="396"/>
      <c r="H7" s="149"/>
      <c r="I7" s="149"/>
      <c r="J7" s="149"/>
    </row>
    <row r="8" spans="1:12" s="67" customFormat="1" ht="18" customHeight="1" x14ac:dyDescent="0.25">
      <c r="A8" s="58"/>
      <c r="B8" s="58"/>
      <c r="C8" s="58"/>
      <c r="D8" s="58"/>
      <c r="E8" s="395" t="s">
        <v>163</v>
      </c>
      <c r="F8" s="395"/>
      <c r="G8" s="396"/>
      <c r="H8" s="149"/>
      <c r="I8" s="149"/>
      <c r="J8" s="149"/>
    </row>
    <row r="9" spans="1:12" s="67" customFormat="1" ht="18" customHeight="1" x14ac:dyDescent="0.2">
      <c r="A9" s="58"/>
      <c r="B9" s="58"/>
      <c r="C9" s="58"/>
      <c r="D9" s="58"/>
      <c r="E9" s="58"/>
      <c r="F9" s="58"/>
      <c r="G9" s="149"/>
      <c r="H9" s="149"/>
      <c r="I9" s="149"/>
      <c r="J9" s="149"/>
    </row>
    <row r="10" spans="1:12" s="67" customFormat="1" ht="18" customHeight="1" x14ac:dyDescent="0.25">
      <c r="A10"/>
      <c r="B10"/>
      <c r="C10"/>
      <c r="D10"/>
      <c r="E10"/>
      <c r="F10"/>
      <c r="G10"/>
      <c r="H10"/>
      <c r="I10"/>
      <c r="J10"/>
      <c r="K10" t="s">
        <v>89</v>
      </c>
      <c r="L10"/>
    </row>
    <row r="11" spans="1:12" s="67" customFormat="1" ht="18" customHeight="1" x14ac:dyDescent="0.25">
      <c r="A11"/>
      <c r="B11" s="120" t="s">
        <v>164</v>
      </c>
      <c r="C11" s="121"/>
      <c r="D11" s="121"/>
      <c r="E11" s="122"/>
      <c r="F11" s="281" t="s">
        <v>165</v>
      </c>
      <c r="G11" s="282"/>
      <c r="H11" s="281" t="s">
        <v>166</v>
      </c>
      <c r="I11" s="282"/>
      <c r="J11" s="281" t="s">
        <v>279</v>
      </c>
      <c r="K11" s="283"/>
      <c r="L11"/>
    </row>
    <row r="12" spans="1:12" s="67" customFormat="1" ht="18" customHeight="1" x14ac:dyDescent="0.25">
      <c r="A12"/>
      <c r="B12" s="106" t="s">
        <v>176</v>
      </c>
      <c r="C12" s="107"/>
      <c r="D12" s="107"/>
      <c r="E12" s="108"/>
      <c r="F12" s="106"/>
      <c r="G12" s="107"/>
      <c r="H12" s="106"/>
      <c r="I12" s="107"/>
      <c r="J12" s="106"/>
      <c r="K12" s="108"/>
      <c r="L12"/>
    </row>
    <row r="13" spans="1:12" x14ac:dyDescent="0.25">
      <c r="A13" s="65"/>
      <c r="B13" s="123">
        <v>9</v>
      </c>
      <c r="C13" s="124" t="s">
        <v>167</v>
      </c>
      <c r="D13" s="125"/>
      <c r="E13" s="126"/>
      <c r="F13" s="284">
        <f>F14</f>
        <v>200000</v>
      </c>
      <c r="G13" s="284"/>
      <c r="H13" s="284">
        <f t="shared" ref="H13" si="0">H14</f>
        <v>0</v>
      </c>
      <c r="I13" s="284"/>
      <c r="J13" s="393">
        <f t="shared" ref="J13" si="1">J14</f>
        <v>0</v>
      </c>
      <c r="K13" s="394"/>
      <c r="L13" s="65"/>
    </row>
    <row r="14" spans="1:12" x14ac:dyDescent="0.25">
      <c r="B14" s="112">
        <v>92</v>
      </c>
      <c r="C14" s="109" t="s">
        <v>168</v>
      </c>
      <c r="D14" s="110"/>
      <c r="E14" s="111"/>
      <c r="F14" s="280">
        <v>200000</v>
      </c>
      <c r="G14" s="280"/>
      <c r="H14" s="280"/>
      <c r="I14" s="280"/>
      <c r="J14" s="391"/>
      <c r="K14" s="392"/>
    </row>
    <row r="15" spans="1:12" ht="14.25" customHeight="1" x14ac:dyDescent="0.25"/>
    <row r="16" spans="1:12" s="65" customFormat="1" ht="28.5" customHeigh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ht="27" customHeight="1" x14ac:dyDescent="0.25"/>
  </sheetData>
  <mergeCells count="10">
    <mergeCell ref="A1:L1"/>
    <mergeCell ref="H14:I14"/>
    <mergeCell ref="J14:K14"/>
    <mergeCell ref="F11:G11"/>
    <mergeCell ref="H11:I11"/>
    <mergeCell ref="J11:K11"/>
    <mergeCell ref="F13:G13"/>
    <mergeCell ref="H13:I13"/>
    <mergeCell ref="J13:K13"/>
    <mergeCell ref="F14:G14"/>
  </mergeCells>
  <pageMargins left="1.299212598425197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3"/>
  <sheetViews>
    <sheetView tabSelected="1" zoomScale="110" zoomScaleNormal="110" workbookViewId="0">
      <selection activeCell="M440" sqref="M440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30" customWidth="1"/>
    <col min="5" max="5" width="17" customWidth="1"/>
    <col min="6" max="7" width="15.140625" customWidth="1"/>
  </cols>
  <sheetData>
    <row r="1" spans="1:7" ht="18" customHeight="1" x14ac:dyDescent="0.25">
      <c r="A1" s="249" t="s">
        <v>28</v>
      </c>
      <c r="B1" s="263"/>
      <c r="C1" s="263"/>
      <c r="D1" s="263"/>
      <c r="E1" s="263"/>
      <c r="F1" s="263"/>
      <c r="G1" s="263"/>
    </row>
    <row r="2" spans="1:7" ht="18" customHeight="1" x14ac:dyDescent="0.25">
      <c r="A2" s="30"/>
      <c r="B2" s="82"/>
      <c r="C2" s="82"/>
      <c r="D2" s="82"/>
      <c r="E2" s="82"/>
      <c r="F2" s="82"/>
      <c r="G2" s="82"/>
    </row>
    <row r="3" spans="1:7" ht="18" customHeight="1" x14ac:dyDescent="0.25">
      <c r="A3" s="255" t="s">
        <v>284</v>
      </c>
      <c r="B3" s="255"/>
      <c r="C3" s="255"/>
      <c r="D3" s="255"/>
      <c r="E3" s="255"/>
      <c r="F3" s="255"/>
      <c r="G3" s="255"/>
    </row>
    <row r="4" spans="1:7" s="68" customFormat="1" ht="18" customHeight="1" x14ac:dyDescent="0.2">
      <c r="A4" s="269" t="s">
        <v>332</v>
      </c>
      <c r="B4" s="269"/>
      <c r="C4" s="269"/>
      <c r="D4" s="269"/>
      <c r="E4" s="269"/>
      <c r="F4" s="269"/>
      <c r="G4" s="269"/>
    </row>
    <row r="5" spans="1:7" ht="18" customHeight="1" x14ac:dyDescent="0.25">
      <c r="A5" s="357" t="s">
        <v>170</v>
      </c>
      <c r="B5" s="357"/>
      <c r="C5" s="357"/>
      <c r="D5" s="357"/>
      <c r="E5" s="357"/>
      <c r="F5" s="357"/>
      <c r="G5" s="357"/>
    </row>
    <row r="6" spans="1:7" ht="18" customHeight="1" x14ac:dyDescent="0.25">
      <c r="B6" s="82"/>
      <c r="C6" s="82"/>
      <c r="D6" s="82"/>
      <c r="E6" s="82"/>
      <c r="F6" s="361"/>
      <c r="G6" s="361"/>
    </row>
    <row r="7" spans="1:7" ht="18" x14ac:dyDescent="0.25">
      <c r="A7" s="5"/>
      <c r="B7" s="5"/>
      <c r="C7" s="5"/>
      <c r="D7" s="5"/>
      <c r="E7" s="5"/>
      <c r="F7" s="6"/>
      <c r="G7" s="6"/>
    </row>
    <row r="8" spans="1:7" s="68" customFormat="1" ht="38.25" x14ac:dyDescent="0.2">
      <c r="A8" s="350" t="s">
        <v>30</v>
      </c>
      <c r="B8" s="351"/>
      <c r="C8" s="352"/>
      <c r="D8" s="16" t="s">
        <v>31</v>
      </c>
      <c r="E8" s="17" t="s">
        <v>248</v>
      </c>
      <c r="F8" s="17" t="s">
        <v>90</v>
      </c>
      <c r="G8" s="17" t="s">
        <v>249</v>
      </c>
    </row>
    <row r="9" spans="1:7" s="68" customFormat="1" ht="19.5" customHeight="1" x14ac:dyDescent="0.2">
      <c r="A9" s="358" t="s">
        <v>85</v>
      </c>
      <c r="B9" s="359"/>
      <c r="C9" s="359"/>
      <c r="D9" s="360"/>
      <c r="E9" s="119">
        <f>E10+E45</f>
        <v>2244186</v>
      </c>
      <c r="F9" s="119">
        <f>F10+F45</f>
        <v>2134601</v>
      </c>
      <c r="G9" s="119">
        <f>G10+G45</f>
        <v>2119540</v>
      </c>
    </row>
    <row r="10" spans="1:7" s="68" customFormat="1" ht="15.75" customHeight="1" x14ac:dyDescent="0.2">
      <c r="A10" s="353" t="s">
        <v>63</v>
      </c>
      <c r="B10" s="353"/>
      <c r="C10" s="353"/>
      <c r="D10" s="353"/>
      <c r="E10" s="177">
        <f t="shared" ref="E10:G10" si="0">E11</f>
        <v>95312</v>
      </c>
      <c r="F10" s="177">
        <f>F11</f>
        <v>72360</v>
      </c>
      <c r="G10" s="177">
        <f t="shared" si="0"/>
        <v>72560</v>
      </c>
    </row>
    <row r="11" spans="1:7" s="68" customFormat="1" ht="15.75" customHeight="1" x14ac:dyDescent="0.2">
      <c r="A11" s="354" t="s">
        <v>64</v>
      </c>
      <c r="B11" s="355"/>
      <c r="C11" s="355"/>
      <c r="D11" s="356"/>
      <c r="E11" s="178">
        <f>E14</f>
        <v>95312</v>
      </c>
      <c r="F11" s="178">
        <f>F14</f>
        <v>72360</v>
      </c>
      <c r="G11" s="178">
        <f>G14</f>
        <v>72560</v>
      </c>
    </row>
    <row r="12" spans="1:7" s="68" customFormat="1" ht="15.75" customHeight="1" x14ac:dyDescent="0.2">
      <c r="A12" s="98" t="s">
        <v>316</v>
      </c>
      <c r="B12" s="99"/>
      <c r="C12" s="99"/>
      <c r="D12" s="240"/>
      <c r="E12" s="60">
        <f>E17+E24+E35+E42</f>
        <v>81312</v>
      </c>
      <c r="F12" s="60">
        <f t="shared" ref="F12:G12" si="1">F17+F24+F35+F42</f>
        <v>72360</v>
      </c>
      <c r="G12" s="60">
        <f t="shared" si="1"/>
        <v>72560</v>
      </c>
    </row>
    <row r="13" spans="1:7" s="68" customFormat="1" ht="15.75" customHeight="1" x14ac:dyDescent="0.2">
      <c r="A13" s="98" t="s">
        <v>317</v>
      </c>
      <c r="B13" s="99"/>
      <c r="C13" s="99"/>
      <c r="D13" s="240"/>
      <c r="E13" s="60">
        <f>E30+E36</f>
        <v>14000</v>
      </c>
      <c r="F13" s="60">
        <f t="shared" ref="F13:G13" si="2">F30+F36</f>
        <v>0</v>
      </c>
      <c r="G13" s="60">
        <f t="shared" si="2"/>
        <v>0</v>
      </c>
    </row>
    <row r="14" spans="1:7" s="68" customFormat="1" ht="15" customHeight="1" x14ac:dyDescent="0.2">
      <c r="A14" s="46" t="s">
        <v>109</v>
      </c>
      <c r="B14" s="46"/>
      <c r="C14" s="46"/>
      <c r="D14" s="46"/>
      <c r="E14" s="47">
        <f>E15+E40+E22+E28+E33</f>
        <v>95312</v>
      </c>
      <c r="F14" s="47">
        <f>F15+F40+F22</f>
        <v>72360</v>
      </c>
      <c r="G14" s="47">
        <f>G15+G40+G22</f>
        <v>72560</v>
      </c>
    </row>
    <row r="15" spans="1:7" s="68" customFormat="1" ht="12.75" customHeight="1" x14ac:dyDescent="0.2">
      <c r="A15" s="334" t="s">
        <v>300</v>
      </c>
      <c r="B15" s="335"/>
      <c r="C15" s="335"/>
      <c r="D15" s="336"/>
      <c r="E15" s="218">
        <f t="shared" ref="E15:G15" si="3">E18</f>
        <v>49252</v>
      </c>
      <c r="F15" s="218">
        <f t="shared" si="3"/>
        <v>49400</v>
      </c>
      <c r="G15" s="218">
        <f t="shared" si="3"/>
        <v>49600</v>
      </c>
    </row>
    <row r="16" spans="1:7" s="68" customFormat="1" ht="15" customHeight="1" x14ac:dyDescent="0.2">
      <c r="A16" s="179" t="s">
        <v>111</v>
      </c>
      <c r="B16" s="180"/>
      <c r="C16" s="180"/>
      <c r="D16" s="181"/>
      <c r="E16" s="182"/>
      <c r="F16" s="182"/>
      <c r="G16" s="182"/>
    </row>
    <row r="17" spans="1:7" s="68" customFormat="1" ht="15" customHeight="1" x14ac:dyDescent="0.2">
      <c r="A17" s="294" t="s">
        <v>305</v>
      </c>
      <c r="B17" s="295"/>
      <c r="C17" s="295"/>
      <c r="D17" s="295"/>
      <c r="E17" s="43">
        <v>49252</v>
      </c>
      <c r="F17" s="43">
        <v>49400</v>
      </c>
      <c r="G17" s="43">
        <v>49600</v>
      </c>
    </row>
    <row r="18" spans="1:7" s="68" customFormat="1" ht="12.75" x14ac:dyDescent="0.2">
      <c r="A18" s="291">
        <v>3</v>
      </c>
      <c r="B18" s="292"/>
      <c r="C18" s="293"/>
      <c r="D18" s="19" t="s">
        <v>18</v>
      </c>
      <c r="E18" s="35">
        <f t="shared" ref="E18:G18" si="4">E19+E20+E21</f>
        <v>49252</v>
      </c>
      <c r="F18" s="35">
        <f>F19+F20+F21</f>
        <v>49400</v>
      </c>
      <c r="G18" s="35">
        <f t="shared" si="4"/>
        <v>49600</v>
      </c>
    </row>
    <row r="19" spans="1:7" s="68" customFormat="1" ht="12.75" x14ac:dyDescent="0.2">
      <c r="A19" s="297">
        <v>31</v>
      </c>
      <c r="B19" s="298"/>
      <c r="C19" s="299"/>
      <c r="D19" s="19" t="s">
        <v>21</v>
      </c>
      <c r="E19" s="36">
        <v>46252</v>
      </c>
      <c r="F19" s="36">
        <v>46400</v>
      </c>
      <c r="G19" s="37">
        <v>46600</v>
      </c>
    </row>
    <row r="20" spans="1:7" s="68" customFormat="1" ht="12.75" x14ac:dyDescent="0.2">
      <c r="A20" s="287">
        <v>32</v>
      </c>
      <c r="B20" s="288"/>
      <c r="C20" s="289"/>
      <c r="D20" s="19" t="s">
        <v>32</v>
      </c>
      <c r="E20" s="36">
        <v>2000</v>
      </c>
      <c r="F20" s="36">
        <v>2000</v>
      </c>
      <c r="G20" s="36">
        <v>2000</v>
      </c>
    </row>
    <row r="21" spans="1:7" s="68" customFormat="1" ht="12.75" x14ac:dyDescent="0.2">
      <c r="A21" s="287">
        <v>38</v>
      </c>
      <c r="B21" s="288"/>
      <c r="C21" s="289"/>
      <c r="D21" s="19" t="s">
        <v>49</v>
      </c>
      <c r="E21" s="36">
        <v>1000</v>
      </c>
      <c r="F21" s="36">
        <v>1000</v>
      </c>
      <c r="G21" s="36">
        <v>1000</v>
      </c>
    </row>
    <row r="22" spans="1:7" s="68" customFormat="1" ht="24.75" customHeight="1" x14ac:dyDescent="0.2">
      <c r="A22" s="302" t="s">
        <v>179</v>
      </c>
      <c r="B22" s="303"/>
      <c r="C22" s="303"/>
      <c r="D22" s="304"/>
      <c r="E22" s="218">
        <f>E25</f>
        <v>7960</v>
      </c>
      <c r="F22" s="218">
        <f t="shared" ref="F22:G22" si="5">F25</f>
        <v>7960</v>
      </c>
      <c r="G22" s="218">
        <f t="shared" si="5"/>
        <v>7960</v>
      </c>
    </row>
    <row r="23" spans="1:7" s="68" customFormat="1" ht="15" customHeight="1" x14ac:dyDescent="0.2">
      <c r="A23" s="179" t="s">
        <v>111</v>
      </c>
      <c r="B23" s="180"/>
      <c r="C23" s="180"/>
      <c r="D23" s="181"/>
      <c r="E23" s="182"/>
      <c r="F23" s="182"/>
      <c r="G23" s="182"/>
    </row>
    <row r="24" spans="1:7" s="68" customFormat="1" ht="12.75" x14ac:dyDescent="0.2">
      <c r="A24" s="294" t="s">
        <v>315</v>
      </c>
      <c r="B24" s="295"/>
      <c r="C24" s="295"/>
      <c r="D24" s="295"/>
      <c r="E24" s="44">
        <v>7960</v>
      </c>
      <c r="F24" s="44">
        <v>7960</v>
      </c>
      <c r="G24" s="44">
        <v>7960</v>
      </c>
    </row>
    <row r="25" spans="1:7" s="68" customFormat="1" ht="12.75" x14ac:dyDescent="0.2">
      <c r="A25" s="291">
        <v>3</v>
      </c>
      <c r="B25" s="292"/>
      <c r="C25" s="293"/>
      <c r="D25" s="19" t="s">
        <v>18</v>
      </c>
      <c r="E25" s="35">
        <f t="shared" ref="E25:G25" si="6">E26+E27</f>
        <v>7960</v>
      </c>
      <c r="F25" s="35">
        <f t="shared" si="6"/>
        <v>7960</v>
      </c>
      <c r="G25" s="35">
        <f t="shared" si="6"/>
        <v>7960</v>
      </c>
    </row>
    <row r="26" spans="1:7" s="68" customFormat="1" ht="12.75" x14ac:dyDescent="0.2">
      <c r="A26" s="287">
        <v>32</v>
      </c>
      <c r="B26" s="288"/>
      <c r="C26" s="289"/>
      <c r="D26" s="19" t="s">
        <v>32</v>
      </c>
      <c r="E26" s="36">
        <v>6360</v>
      </c>
      <c r="F26" s="36">
        <v>6360</v>
      </c>
      <c r="G26" s="37">
        <v>6360</v>
      </c>
    </row>
    <row r="27" spans="1:7" s="68" customFormat="1" ht="12.75" x14ac:dyDescent="0.2">
      <c r="A27" s="287">
        <v>38</v>
      </c>
      <c r="B27" s="288"/>
      <c r="C27" s="289"/>
      <c r="D27" s="19" t="s">
        <v>49</v>
      </c>
      <c r="E27" s="36">
        <v>1600</v>
      </c>
      <c r="F27" s="36">
        <v>1600</v>
      </c>
      <c r="G27" s="37">
        <v>1600</v>
      </c>
    </row>
    <row r="28" spans="1:7" s="68" customFormat="1" ht="12.75" x14ac:dyDescent="0.2">
      <c r="A28" s="334" t="s">
        <v>320</v>
      </c>
      <c r="B28" s="335"/>
      <c r="C28" s="335"/>
      <c r="D28" s="336"/>
      <c r="E28" s="231">
        <f>E31</f>
        <v>4000</v>
      </c>
      <c r="F28" s="231"/>
      <c r="G28" s="232"/>
    </row>
    <row r="29" spans="1:7" s="68" customFormat="1" ht="12.75" x14ac:dyDescent="0.2">
      <c r="A29" s="179" t="s">
        <v>111</v>
      </c>
      <c r="B29" s="180"/>
      <c r="C29" s="180"/>
      <c r="D29" s="181"/>
      <c r="E29" s="170"/>
      <c r="F29" s="170"/>
      <c r="G29" s="171"/>
    </row>
    <row r="30" spans="1:7" s="68" customFormat="1" ht="12.75" x14ac:dyDescent="0.2">
      <c r="A30" s="342" t="s">
        <v>302</v>
      </c>
      <c r="B30" s="343"/>
      <c r="C30" s="343"/>
      <c r="D30" s="344"/>
      <c r="E30" s="45">
        <v>4000</v>
      </c>
      <c r="F30" s="45"/>
      <c r="G30" s="233"/>
    </row>
    <row r="31" spans="1:7" s="68" customFormat="1" ht="12.75" x14ac:dyDescent="0.2">
      <c r="A31" s="291">
        <v>3</v>
      </c>
      <c r="B31" s="292"/>
      <c r="C31" s="293"/>
      <c r="D31" s="19" t="s">
        <v>18</v>
      </c>
      <c r="E31" s="36">
        <f>E32</f>
        <v>4000</v>
      </c>
      <c r="F31" s="36"/>
      <c r="G31" s="37"/>
    </row>
    <row r="32" spans="1:7" s="68" customFormat="1" ht="12.75" x14ac:dyDescent="0.2">
      <c r="A32" s="287">
        <v>32</v>
      </c>
      <c r="B32" s="288"/>
      <c r="C32" s="289"/>
      <c r="D32" s="19" t="s">
        <v>32</v>
      </c>
      <c r="E32" s="36">
        <v>4000</v>
      </c>
      <c r="F32" s="36"/>
      <c r="G32" s="37"/>
    </row>
    <row r="33" spans="1:7" s="68" customFormat="1" ht="12.75" x14ac:dyDescent="0.2">
      <c r="A33" s="302" t="s">
        <v>321</v>
      </c>
      <c r="B33" s="303"/>
      <c r="C33" s="303"/>
      <c r="D33" s="304"/>
      <c r="E33" s="231">
        <f>E37</f>
        <v>20000</v>
      </c>
      <c r="F33" s="231"/>
      <c r="G33" s="232"/>
    </row>
    <row r="34" spans="1:7" s="68" customFormat="1" ht="12.75" x14ac:dyDescent="0.2">
      <c r="A34" s="179" t="s">
        <v>111</v>
      </c>
      <c r="B34" s="180"/>
      <c r="C34" s="180"/>
      <c r="D34" s="181"/>
      <c r="E34" s="170"/>
      <c r="F34" s="170"/>
      <c r="G34" s="171"/>
    </row>
    <row r="35" spans="1:7" s="68" customFormat="1" ht="12.75" x14ac:dyDescent="0.2">
      <c r="A35" s="294" t="s">
        <v>315</v>
      </c>
      <c r="B35" s="295"/>
      <c r="C35" s="295"/>
      <c r="D35" s="295"/>
      <c r="E35" s="45">
        <v>10000</v>
      </c>
      <c r="F35" s="45"/>
      <c r="G35" s="233"/>
    </row>
    <row r="36" spans="1:7" s="68" customFormat="1" ht="12.75" x14ac:dyDescent="0.2">
      <c r="A36" s="342" t="s">
        <v>302</v>
      </c>
      <c r="B36" s="343"/>
      <c r="C36" s="343"/>
      <c r="D36" s="344"/>
      <c r="E36" s="45">
        <v>10000</v>
      </c>
      <c r="F36" s="45"/>
      <c r="G36" s="233"/>
    </row>
    <row r="37" spans="1:7" s="68" customFormat="1" ht="12.75" x14ac:dyDescent="0.2">
      <c r="A37" s="291">
        <v>3</v>
      </c>
      <c r="B37" s="292"/>
      <c r="C37" s="293"/>
      <c r="D37" s="19" t="s">
        <v>18</v>
      </c>
      <c r="E37" s="36">
        <f>E38</f>
        <v>20000</v>
      </c>
      <c r="F37" s="36"/>
      <c r="G37" s="37"/>
    </row>
    <row r="38" spans="1:7" s="68" customFormat="1" ht="12.75" x14ac:dyDescent="0.2">
      <c r="A38" s="287">
        <v>32</v>
      </c>
      <c r="B38" s="288"/>
      <c r="C38" s="289"/>
      <c r="D38" s="19" t="s">
        <v>32</v>
      </c>
      <c r="E38" s="36">
        <v>20000</v>
      </c>
      <c r="F38" s="36"/>
      <c r="G38" s="37"/>
    </row>
    <row r="39" spans="1:7" s="68" customFormat="1" ht="12.75" x14ac:dyDescent="0.2">
      <c r="A39" s="331" t="s">
        <v>289</v>
      </c>
      <c r="B39" s="332"/>
      <c r="C39" s="332"/>
      <c r="D39" s="333"/>
      <c r="E39" s="169">
        <f>E40</f>
        <v>14100</v>
      </c>
      <c r="F39" s="169">
        <f t="shared" ref="F39:G39" si="7">F40</f>
        <v>15000</v>
      </c>
      <c r="G39" s="169">
        <f t="shared" si="7"/>
        <v>15000</v>
      </c>
    </row>
    <row r="40" spans="1:7" s="68" customFormat="1" ht="24.75" customHeight="1" x14ac:dyDescent="0.2">
      <c r="A40" s="339" t="s">
        <v>290</v>
      </c>
      <c r="B40" s="340"/>
      <c r="C40" s="340"/>
      <c r="D40" s="341"/>
      <c r="E40" s="231">
        <f>E43</f>
        <v>14100</v>
      </c>
      <c r="F40" s="231">
        <f t="shared" ref="F40:G40" si="8">F43</f>
        <v>15000</v>
      </c>
      <c r="G40" s="231">
        <f t="shared" si="8"/>
        <v>15000</v>
      </c>
    </row>
    <row r="41" spans="1:7" s="68" customFormat="1" ht="15" customHeight="1" x14ac:dyDescent="0.2">
      <c r="A41" s="179" t="s">
        <v>112</v>
      </c>
      <c r="B41" s="180"/>
      <c r="C41" s="180"/>
      <c r="D41" s="181"/>
      <c r="E41" s="182"/>
      <c r="F41" s="182"/>
      <c r="G41" s="182"/>
    </row>
    <row r="42" spans="1:7" s="68" customFormat="1" ht="12.75" x14ac:dyDescent="0.2">
      <c r="A42" s="294" t="s">
        <v>315</v>
      </c>
      <c r="B42" s="295"/>
      <c r="C42" s="295"/>
      <c r="D42" s="295"/>
      <c r="E42" s="45">
        <v>14100</v>
      </c>
      <c r="F42" s="45">
        <v>15000</v>
      </c>
      <c r="G42" s="45">
        <v>15000</v>
      </c>
    </row>
    <row r="43" spans="1:7" s="68" customFormat="1" ht="12.75" x14ac:dyDescent="0.2">
      <c r="A43" s="291">
        <v>3</v>
      </c>
      <c r="B43" s="292"/>
      <c r="C43" s="293"/>
      <c r="D43" s="39" t="s">
        <v>18</v>
      </c>
      <c r="E43" s="173">
        <f>E44</f>
        <v>14100</v>
      </c>
      <c r="F43" s="173">
        <f t="shared" ref="F43:G43" si="9">F44</f>
        <v>15000</v>
      </c>
      <c r="G43" s="173">
        <f t="shared" si="9"/>
        <v>15000</v>
      </c>
    </row>
    <row r="44" spans="1:7" s="68" customFormat="1" ht="12.75" x14ac:dyDescent="0.2">
      <c r="A44" s="287">
        <v>32</v>
      </c>
      <c r="B44" s="288"/>
      <c r="C44" s="289"/>
      <c r="D44" s="39" t="s">
        <v>32</v>
      </c>
      <c r="E44" s="173">
        <v>14100</v>
      </c>
      <c r="F44" s="173">
        <v>15000</v>
      </c>
      <c r="G44" s="173">
        <v>15000</v>
      </c>
    </row>
    <row r="45" spans="1:7" s="68" customFormat="1" ht="12.75" x14ac:dyDescent="0.2">
      <c r="A45" s="337" t="s">
        <v>65</v>
      </c>
      <c r="B45" s="338"/>
      <c r="C45" s="338"/>
      <c r="D45" s="338"/>
      <c r="E45" s="183">
        <f>E46+E94+E114+E309+E352+E370+E391+E424</f>
        <v>2148874</v>
      </c>
      <c r="F45" s="183">
        <f>F46+F94+F114+F309+F352+F370+F391+F424</f>
        <v>2062241</v>
      </c>
      <c r="G45" s="183">
        <f>G46+G94+G114+G309+G352+G370+G391+G424</f>
        <v>2046980</v>
      </c>
    </row>
    <row r="46" spans="1:7" s="68" customFormat="1" ht="12.75" x14ac:dyDescent="0.2">
      <c r="A46" s="184" t="s">
        <v>66</v>
      </c>
      <c r="B46" s="184"/>
      <c r="C46" s="184"/>
      <c r="D46" s="184"/>
      <c r="E46" s="178">
        <f>E50+E87+E80</f>
        <v>314301</v>
      </c>
      <c r="F46" s="178">
        <f>F50+F87+F80</f>
        <v>311061</v>
      </c>
      <c r="G46" s="178">
        <f>G50+G87+G80</f>
        <v>365830</v>
      </c>
    </row>
    <row r="47" spans="1:7" s="68" customFormat="1" ht="12.75" x14ac:dyDescent="0.2">
      <c r="A47" s="98" t="s">
        <v>316</v>
      </c>
      <c r="B47" s="99"/>
      <c r="C47" s="99"/>
      <c r="D47" s="240"/>
      <c r="E47" s="60">
        <f>E53+E54+E55+E64+E71+E76+E83+E84</f>
        <v>132626</v>
      </c>
      <c r="F47" s="60">
        <f>F53+F54+F55+F64+F65+F71+F76+F77+F83+F84</f>
        <v>38420</v>
      </c>
      <c r="G47" s="60">
        <f>G53+G54+G55+G64+G65+G71+G76+G77+G83+G84</f>
        <v>100440</v>
      </c>
    </row>
    <row r="48" spans="1:7" s="68" customFormat="1" ht="12.75" x14ac:dyDescent="0.2">
      <c r="A48" s="98" t="s">
        <v>318</v>
      </c>
      <c r="B48" s="99"/>
      <c r="C48" s="99"/>
      <c r="D48" s="240"/>
      <c r="E48" s="60">
        <f>E57</f>
        <v>113</v>
      </c>
      <c r="F48" s="60">
        <f>F57</f>
        <v>0</v>
      </c>
      <c r="G48" s="60">
        <f>G57</f>
        <v>0</v>
      </c>
    </row>
    <row r="49" spans="1:7" s="68" customFormat="1" ht="12.75" x14ac:dyDescent="0.2">
      <c r="A49" s="98" t="s">
        <v>317</v>
      </c>
      <c r="B49" s="99"/>
      <c r="C49" s="99"/>
      <c r="D49" s="240"/>
      <c r="E49" s="60">
        <f>E56+E66+E90</f>
        <v>181562</v>
      </c>
      <c r="F49" s="60">
        <f>F56+F66+F90</f>
        <v>272641</v>
      </c>
      <c r="G49" s="60">
        <f>G56+G66+G90</f>
        <v>265390</v>
      </c>
    </row>
    <row r="50" spans="1:7" s="68" customFormat="1" ht="12.75" x14ac:dyDescent="0.2">
      <c r="A50" s="331" t="s">
        <v>110</v>
      </c>
      <c r="B50" s="332"/>
      <c r="C50" s="332"/>
      <c r="D50" s="333"/>
      <c r="E50" s="185">
        <f>E51+E62+E69+E74</f>
        <v>287400</v>
      </c>
      <c r="F50" s="185">
        <f>F51+F62+F69+F74</f>
        <v>267221</v>
      </c>
      <c r="G50" s="185">
        <f>G51+G62+G69+G74</f>
        <v>309990</v>
      </c>
    </row>
    <row r="51" spans="1:7" s="68" customFormat="1" ht="24.75" customHeight="1" x14ac:dyDescent="0.2">
      <c r="A51" s="339" t="s">
        <v>180</v>
      </c>
      <c r="B51" s="340"/>
      <c r="C51" s="340"/>
      <c r="D51" s="340"/>
      <c r="E51" s="228">
        <f>E58</f>
        <v>252900</v>
      </c>
      <c r="F51" s="228">
        <f t="shared" ref="F51:G51" si="10">F58</f>
        <v>241321</v>
      </c>
      <c r="G51" s="228">
        <f t="shared" si="10"/>
        <v>234990</v>
      </c>
    </row>
    <row r="52" spans="1:7" s="68" customFormat="1" ht="15" customHeight="1" x14ac:dyDescent="0.2">
      <c r="A52" s="179" t="s">
        <v>112</v>
      </c>
      <c r="B52" s="186"/>
      <c r="C52" s="186"/>
      <c r="D52" s="186"/>
      <c r="E52" s="187"/>
      <c r="F52" s="187"/>
      <c r="G52" s="187"/>
    </row>
    <row r="53" spans="1:7" s="68" customFormat="1" ht="15" customHeight="1" x14ac:dyDescent="0.2">
      <c r="A53" s="294" t="s">
        <v>315</v>
      </c>
      <c r="B53" s="295"/>
      <c r="C53" s="295"/>
      <c r="D53" s="295"/>
      <c r="E53" s="41">
        <v>4226</v>
      </c>
      <c r="F53" s="41">
        <v>800</v>
      </c>
      <c r="G53" s="41"/>
    </row>
    <row r="54" spans="1:7" s="68" customFormat="1" ht="15" customHeight="1" x14ac:dyDescent="0.2">
      <c r="A54" s="342" t="s">
        <v>314</v>
      </c>
      <c r="B54" s="343"/>
      <c r="C54" s="343"/>
      <c r="D54" s="344"/>
      <c r="E54" s="41">
        <v>50</v>
      </c>
      <c r="F54" s="41">
        <v>100</v>
      </c>
      <c r="G54" s="41">
        <v>50</v>
      </c>
    </row>
    <row r="55" spans="1:7" s="68" customFormat="1" ht="15" customHeight="1" x14ac:dyDescent="0.2">
      <c r="A55" s="294" t="s">
        <v>305</v>
      </c>
      <c r="B55" s="295"/>
      <c r="C55" s="295"/>
      <c r="D55" s="295"/>
      <c r="E55" s="41">
        <f>73963-113</f>
        <v>73850</v>
      </c>
      <c r="F55" s="41">
        <v>620</v>
      </c>
      <c r="G55" s="41">
        <v>33390</v>
      </c>
    </row>
    <row r="56" spans="1:7" s="68" customFormat="1" ht="15" customHeight="1" x14ac:dyDescent="0.2">
      <c r="A56" s="342" t="s">
        <v>302</v>
      </c>
      <c r="B56" s="343"/>
      <c r="C56" s="343"/>
      <c r="D56" s="344"/>
      <c r="E56" s="188">
        <v>174661</v>
      </c>
      <c r="F56" s="188">
        <v>239801</v>
      </c>
      <c r="G56" s="188">
        <v>201550</v>
      </c>
    </row>
    <row r="57" spans="1:7" s="68" customFormat="1" ht="15" customHeight="1" x14ac:dyDescent="0.2">
      <c r="A57" s="294" t="s">
        <v>310</v>
      </c>
      <c r="B57" s="295"/>
      <c r="C57" s="295"/>
      <c r="D57" s="296"/>
      <c r="E57" s="188">
        <f>83+30</f>
        <v>113</v>
      </c>
      <c r="F57" s="188"/>
      <c r="G57" s="188"/>
    </row>
    <row r="58" spans="1:7" s="68" customFormat="1" ht="12.75" x14ac:dyDescent="0.2">
      <c r="A58" s="291">
        <v>3</v>
      </c>
      <c r="B58" s="292"/>
      <c r="C58" s="293"/>
      <c r="D58" s="19" t="s">
        <v>18</v>
      </c>
      <c r="E58" s="173">
        <f>E59+E60+E61</f>
        <v>252900</v>
      </c>
      <c r="F58" s="173">
        <f t="shared" ref="F58:G58" si="11">F59+F60+F61</f>
        <v>241321</v>
      </c>
      <c r="G58" s="173">
        <f t="shared" si="11"/>
        <v>234990</v>
      </c>
    </row>
    <row r="59" spans="1:7" s="68" customFormat="1" ht="12.75" x14ac:dyDescent="0.2">
      <c r="A59" s="297">
        <v>31</v>
      </c>
      <c r="B59" s="298"/>
      <c r="C59" s="299"/>
      <c r="D59" s="19" t="s">
        <v>21</v>
      </c>
      <c r="E59" s="173">
        <v>139487</v>
      </c>
      <c r="F59" s="173">
        <v>143500</v>
      </c>
      <c r="G59" s="173">
        <v>142700</v>
      </c>
    </row>
    <row r="60" spans="1:7" s="68" customFormat="1" ht="12.75" x14ac:dyDescent="0.2">
      <c r="A60" s="287">
        <v>32</v>
      </c>
      <c r="B60" s="288"/>
      <c r="C60" s="289"/>
      <c r="D60" s="19" t="s">
        <v>32</v>
      </c>
      <c r="E60" s="173">
        <v>109981</v>
      </c>
      <c r="F60" s="173">
        <f>98270+15650-4000-7100-6000-1500-999</f>
        <v>94321</v>
      </c>
      <c r="G60" s="173">
        <f>97000+22590-9800-19000-2000</f>
        <v>88790</v>
      </c>
    </row>
    <row r="61" spans="1:7" s="68" customFormat="1" ht="12.75" x14ac:dyDescent="0.2">
      <c r="A61" s="287">
        <v>34</v>
      </c>
      <c r="B61" s="288"/>
      <c r="C61" s="289"/>
      <c r="D61" s="19" t="s">
        <v>84</v>
      </c>
      <c r="E61" s="173">
        <v>3432</v>
      </c>
      <c r="F61" s="173">
        <v>3500</v>
      </c>
      <c r="G61" s="173">
        <v>3500</v>
      </c>
    </row>
    <row r="62" spans="1:7" s="68" customFormat="1" ht="12.75" x14ac:dyDescent="0.2">
      <c r="A62" s="314" t="s">
        <v>181</v>
      </c>
      <c r="B62" s="315"/>
      <c r="C62" s="315"/>
      <c r="D62" s="316"/>
      <c r="E62" s="228">
        <f>E67</f>
        <v>15000</v>
      </c>
      <c r="F62" s="228">
        <f t="shared" ref="F62:G62" si="12">F67</f>
        <v>23900</v>
      </c>
      <c r="G62" s="228">
        <f t="shared" si="12"/>
        <v>58000</v>
      </c>
    </row>
    <row r="63" spans="1:7" s="68" customFormat="1" ht="15" customHeight="1" x14ac:dyDescent="0.2">
      <c r="A63" s="179" t="s">
        <v>112</v>
      </c>
      <c r="B63" s="186"/>
      <c r="C63" s="186"/>
      <c r="D63" s="186"/>
      <c r="E63" s="187"/>
      <c r="F63" s="187"/>
      <c r="G63" s="187"/>
    </row>
    <row r="64" spans="1:7" s="68" customFormat="1" ht="12.75" x14ac:dyDescent="0.2">
      <c r="A64" s="294" t="s">
        <v>315</v>
      </c>
      <c r="B64" s="295"/>
      <c r="C64" s="295"/>
      <c r="D64" s="295"/>
      <c r="E64" s="188">
        <v>15000</v>
      </c>
      <c r="F64" s="188">
        <v>4900</v>
      </c>
      <c r="G64" s="188">
        <v>3740</v>
      </c>
    </row>
    <row r="65" spans="1:7" s="68" customFormat="1" ht="12.75" x14ac:dyDescent="0.2">
      <c r="A65" s="294" t="s">
        <v>305</v>
      </c>
      <c r="B65" s="295"/>
      <c r="C65" s="295"/>
      <c r="D65" s="295"/>
      <c r="E65" s="188"/>
      <c r="F65" s="188"/>
      <c r="G65" s="188">
        <v>4260</v>
      </c>
    </row>
    <row r="66" spans="1:7" s="68" customFormat="1" ht="12.75" x14ac:dyDescent="0.2">
      <c r="A66" s="342" t="s">
        <v>302</v>
      </c>
      <c r="B66" s="343"/>
      <c r="C66" s="343"/>
      <c r="D66" s="344"/>
      <c r="E66" s="188"/>
      <c r="F66" s="188">
        <v>19000</v>
      </c>
      <c r="G66" s="188">
        <v>50000</v>
      </c>
    </row>
    <row r="67" spans="1:7" s="68" customFormat="1" ht="25.5" x14ac:dyDescent="0.2">
      <c r="A67" s="291">
        <v>4</v>
      </c>
      <c r="B67" s="292"/>
      <c r="C67" s="293"/>
      <c r="D67" s="19" t="s">
        <v>5</v>
      </c>
      <c r="E67" s="173">
        <f>E68</f>
        <v>15000</v>
      </c>
      <c r="F67" s="173">
        <f t="shared" ref="F67:G67" si="13">F68</f>
        <v>23900</v>
      </c>
      <c r="G67" s="173">
        <f t="shared" si="13"/>
        <v>58000</v>
      </c>
    </row>
    <row r="68" spans="1:7" s="68" customFormat="1" ht="25.5" x14ac:dyDescent="0.2">
      <c r="A68" s="297">
        <v>42</v>
      </c>
      <c r="B68" s="298"/>
      <c r="C68" s="299"/>
      <c r="D68" s="19" t="s">
        <v>81</v>
      </c>
      <c r="E68" s="173">
        <v>15000</v>
      </c>
      <c r="F68" s="173">
        <v>23900</v>
      </c>
      <c r="G68" s="173">
        <v>58000</v>
      </c>
    </row>
    <row r="69" spans="1:7" s="68" customFormat="1" ht="24.75" customHeight="1" x14ac:dyDescent="0.2">
      <c r="A69" s="302" t="s">
        <v>224</v>
      </c>
      <c r="B69" s="303"/>
      <c r="C69" s="303"/>
      <c r="D69" s="304"/>
      <c r="E69" s="228">
        <f>E72</f>
        <v>14000</v>
      </c>
      <c r="F69" s="228"/>
      <c r="G69" s="228"/>
    </row>
    <row r="70" spans="1:7" s="68" customFormat="1" ht="15" customHeight="1" x14ac:dyDescent="0.2">
      <c r="A70" s="179" t="s">
        <v>112</v>
      </c>
      <c r="B70" s="186"/>
      <c r="C70" s="186"/>
      <c r="D70" s="186"/>
      <c r="E70" s="187"/>
      <c r="F70" s="187"/>
      <c r="G70" s="187"/>
    </row>
    <row r="71" spans="1:7" s="68" customFormat="1" ht="12.75" x14ac:dyDescent="0.2">
      <c r="A71" s="294" t="s">
        <v>315</v>
      </c>
      <c r="B71" s="295"/>
      <c r="C71" s="295"/>
      <c r="D71" s="295"/>
      <c r="E71" s="188">
        <v>14000</v>
      </c>
      <c r="F71" s="188"/>
      <c r="G71" s="188"/>
    </row>
    <row r="72" spans="1:7" s="68" customFormat="1" ht="12.75" x14ac:dyDescent="0.2">
      <c r="A72" s="291">
        <v>3</v>
      </c>
      <c r="B72" s="292"/>
      <c r="C72" s="293"/>
      <c r="D72" s="19" t="s">
        <v>18</v>
      </c>
      <c r="E72" s="173">
        <f>E73</f>
        <v>14000</v>
      </c>
      <c r="F72" s="173"/>
      <c r="G72" s="173"/>
    </row>
    <row r="73" spans="1:7" s="68" customFormat="1" ht="12.75" x14ac:dyDescent="0.2">
      <c r="A73" s="287">
        <v>32</v>
      </c>
      <c r="B73" s="288"/>
      <c r="C73" s="289"/>
      <c r="D73" s="39" t="s">
        <v>32</v>
      </c>
      <c r="E73" s="173">
        <v>14000</v>
      </c>
      <c r="F73" s="173"/>
      <c r="G73" s="173"/>
    </row>
    <row r="74" spans="1:7" s="68" customFormat="1" ht="12.75" x14ac:dyDescent="0.2">
      <c r="A74" s="334" t="s">
        <v>182</v>
      </c>
      <c r="B74" s="335"/>
      <c r="C74" s="335"/>
      <c r="D74" s="336"/>
      <c r="E74" s="222">
        <f>E78</f>
        <v>5500</v>
      </c>
      <c r="F74" s="222">
        <f t="shared" ref="F74:G74" si="14">F78</f>
        <v>2000</v>
      </c>
      <c r="G74" s="222">
        <f t="shared" si="14"/>
        <v>17000</v>
      </c>
    </row>
    <row r="75" spans="1:7" s="68" customFormat="1" ht="12.75" x14ac:dyDescent="0.2">
      <c r="A75" s="179" t="s">
        <v>112</v>
      </c>
      <c r="B75" s="186"/>
      <c r="C75" s="186"/>
      <c r="D75" s="186"/>
      <c r="E75" s="189"/>
      <c r="F75" s="189"/>
      <c r="G75" s="189"/>
    </row>
    <row r="76" spans="1:7" s="68" customFormat="1" ht="12.75" x14ac:dyDescent="0.2">
      <c r="A76" s="294" t="s">
        <v>315</v>
      </c>
      <c r="B76" s="295"/>
      <c r="C76" s="295"/>
      <c r="D76" s="295"/>
      <c r="E76" s="188">
        <v>5500</v>
      </c>
      <c r="F76" s="188"/>
      <c r="G76" s="188"/>
    </row>
    <row r="77" spans="1:7" s="68" customFormat="1" ht="12.75" x14ac:dyDescent="0.2">
      <c r="A77" s="294" t="s">
        <v>305</v>
      </c>
      <c r="B77" s="295"/>
      <c r="C77" s="295"/>
      <c r="D77" s="295"/>
      <c r="E77" s="188"/>
      <c r="F77" s="188">
        <v>2000</v>
      </c>
      <c r="G77" s="188">
        <v>17000</v>
      </c>
    </row>
    <row r="78" spans="1:7" s="68" customFormat="1" ht="25.5" x14ac:dyDescent="0.2">
      <c r="A78" s="291">
        <v>4</v>
      </c>
      <c r="B78" s="292"/>
      <c r="C78" s="293"/>
      <c r="D78" s="19" t="s">
        <v>5</v>
      </c>
      <c r="E78" s="173">
        <f>E79</f>
        <v>5500</v>
      </c>
      <c r="F78" s="173">
        <f t="shared" ref="F78:G78" si="15">F79</f>
        <v>2000</v>
      </c>
      <c r="G78" s="173">
        <f t="shared" si="15"/>
        <v>17000</v>
      </c>
    </row>
    <row r="79" spans="1:7" s="68" customFormat="1" ht="25.5" x14ac:dyDescent="0.2">
      <c r="A79" s="297">
        <v>42</v>
      </c>
      <c r="B79" s="298"/>
      <c r="C79" s="299"/>
      <c r="D79" s="19" t="s">
        <v>81</v>
      </c>
      <c r="E79" s="173">
        <v>5500</v>
      </c>
      <c r="F79" s="173">
        <v>2000</v>
      </c>
      <c r="G79" s="173">
        <v>17000</v>
      </c>
    </row>
    <row r="80" spans="1:7" s="68" customFormat="1" ht="12.75" x14ac:dyDescent="0.2">
      <c r="A80" s="331" t="s">
        <v>113</v>
      </c>
      <c r="B80" s="332"/>
      <c r="C80" s="332"/>
      <c r="D80" s="333"/>
      <c r="E80" s="190">
        <f>E81</f>
        <v>20000</v>
      </c>
      <c r="F80" s="190">
        <f t="shared" ref="F80:G80" si="16">F81</f>
        <v>30000</v>
      </c>
      <c r="G80" s="190">
        <f t="shared" si="16"/>
        <v>42000</v>
      </c>
    </row>
    <row r="81" spans="1:7" s="68" customFormat="1" ht="12.75" x14ac:dyDescent="0.2">
      <c r="A81" s="334" t="s">
        <v>183</v>
      </c>
      <c r="B81" s="335"/>
      <c r="C81" s="335"/>
      <c r="D81" s="336"/>
      <c r="E81" s="219">
        <f>E85</f>
        <v>20000</v>
      </c>
      <c r="F81" s="219">
        <f t="shared" ref="F81:G81" si="17">F85</f>
        <v>30000</v>
      </c>
      <c r="G81" s="219">
        <f t="shared" si="17"/>
        <v>42000</v>
      </c>
    </row>
    <row r="82" spans="1:7" s="68" customFormat="1" ht="15" customHeight="1" x14ac:dyDescent="0.2">
      <c r="A82" s="179" t="s">
        <v>135</v>
      </c>
      <c r="B82" s="186"/>
      <c r="C82" s="186"/>
      <c r="D82" s="186"/>
      <c r="E82" s="187"/>
      <c r="F82" s="187"/>
      <c r="G82" s="187"/>
    </row>
    <row r="83" spans="1:7" s="68" customFormat="1" ht="15" customHeight="1" x14ac:dyDescent="0.2">
      <c r="A83" s="294" t="s">
        <v>315</v>
      </c>
      <c r="B83" s="295"/>
      <c r="C83" s="295"/>
      <c r="D83" s="295"/>
      <c r="E83" s="41"/>
      <c r="F83" s="41">
        <v>14800</v>
      </c>
      <c r="G83" s="41"/>
    </row>
    <row r="84" spans="1:7" s="68" customFormat="1" ht="12.75" x14ac:dyDescent="0.2">
      <c r="A84" s="294" t="s">
        <v>305</v>
      </c>
      <c r="B84" s="295"/>
      <c r="C84" s="295"/>
      <c r="D84" s="295"/>
      <c r="E84" s="188">
        <v>20000</v>
      </c>
      <c r="F84" s="188">
        <v>15200</v>
      </c>
      <c r="G84" s="188">
        <v>42000</v>
      </c>
    </row>
    <row r="85" spans="1:7" s="68" customFormat="1" ht="12.75" x14ac:dyDescent="0.2">
      <c r="A85" s="291">
        <v>3</v>
      </c>
      <c r="B85" s="292"/>
      <c r="C85" s="293"/>
      <c r="D85" s="19" t="s">
        <v>18</v>
      </c>
      <c r="E85" s="173">
        <f>E86</f>
        <v>20000</v>
      </c>
      <c r="F85" s="173">
        <f t="shared" ref="F85:G85" si="18">F86</f>
        <v>30000</v>
      </c>
      <c r="G85" s="173">
        <f t="shared" si="18"/>
        <v>42000</v>
      </c>
    </row>
    <row r="86" spans="1:7" s="68" customFormat="1" ht="25.5" x14ac:dyDescent="0.2">
      <c r="A86" s="287">
        <v>36</v>
      </c>
      <c r="B86" s="288"/>
      <c r="C86" s="289"/>
      <c r="D86" s="39" t="s">
        <v>47</v>
      </c>
      <c r="E86" s="173">
        <v>20000</v>
      </c>
      <c r="F86" s="173">
        <v>30000</v>
      </c>
      <c r="G86" s="173">
        <v>42000</v>
      </c>
    </row>
    <row r="87" spans="1:7" s="68" customFormat="1" ht="12.75" x14ac:dyDescent="0.2">
      <c r="A87" s="331" t="s">
        <v>114</v>
      </c>
      <c r="B87" s="332"/>
      <c r="C87" s="332"/>
      <c r="D87" s="333"/>
      <c r="E87" s="191">
        <f t="shared" ref="E87:G87" si="19">E88</f>
        <v>6901</v>
      </c>
      <c r="F87" s="191">
        <f t="shared" si="19"/>
        <v>13840</v>
      </c>
      <c r="G87" s="191">
        <f t="shared" si="19"/>
        <v>13840</v>
      </c>
    </row>
    <row r="88" spans="1:7" s="68" customFormat="1" ht="25.5" customHeight="1" x14ac:dyDescent="0.2">
      <c r="A88" s="302" t="s">
        <v>184</v>
      </c>
      <c r="B88" s="303"/>
      <c r="C88" s="303"/>
      <c r="D88" s="304"/>
      <c r="E88" s="217">
        <f>E91</f>
        <v>6901</v>
      </c>
      <c r="F88" s="217">
        <f t="shared" ref="F88:G88" si="20">F91</f>
        <v>13840</v>
      </c>
      <c r="G88" s="217">
        <f t="shared" si="20"/>
        <v>13840</v>
      </c>
    </row>
    <row r="89" spans="1:7" s="68" customFormat="1" ht="15" customHeight="1" x14ac:dyDescent="0.2">
      <c r="A89" s="179" t="s">
        <v>227</v>
      </c>
      <c r="B89" s="186"/>
      <c r="C89" s="186"/>
      <c r="D89" s="186"/>
      <c r="E89" s="187"/>
      <c r="F89" s="187"/>
      <c r="G89" s="187"/>
    </row>
    <row r="90" spans="1:7" s="68" customFormat="1" ht="12.75" x14ac:dyDescent="0.2">
      <c r="A90" s="342" t="s">
        <v>302</v>
      </c>
      <c r="B90" s="343"/>
      <c r="C90" s="343"/>
      <c r="D90" s="344"/>
      <c r="E90" s="188">
        <v>6901</v>
      </c>
      <c r="F90" s="188">
        <v>13840</v>
      </c>
      <c r="G90" s="188">
        <v>13840</v>
      </c>
    </row>
    <row r="91" spans="1:7" s="68" customFormat="1" ht="12.75" x14ac:dyDescent="0.2">
      <c r="A91" s="291">
        <v>3</v>
      </c>
      <c r="B91" s="292"/>
      <c r="C91" s="293"/>
      <c r="D91" s="19" t="s">
        <v>18</v>
      </c>
      <c r="E91" s="173">
        <f>E92+E93</f>
        <v>6901</v>
      </c>
      <c r="F91" s="173">
        <f t="shared" ref="F91:G91" si="21">F92+F93</f>
        <v>13840</v>
      </c>
      <c r="G91" s="173">
        <f t="shared" si="21"/>
        <v>13840</v>
      </c>
    </row>
    <row r="92" spans="1:7" s="68" customFormat="1" ht="12.75" x14ac:dyDescent="0.2">
      <c r="A92" s="297">
        <v>31</v>
      </c>
      <c r="B92" s="298"/>
      <c r="C92" s="299"/>
      <c r="D92" s="19" t="s">
        <v>21</v>
      </c>
      <c r="E92" s="173">
        <v>6781</v>
      </c>
      <c r="F92" s="173">
        <v>13600</v>
      </c>
      <c r="G92" s="173">
        <v>13600</v>
      </c>
    </row>
    <row r="93" spans="1:7" s="68" customFormat="1" ht="12.75" x14ac:dyDescent="0.2">
      <c r="A93" s="287">
        <v>32</v>
      </c>
      <c r="B93" s="288"/>
      <c r="C93" s="289"/>
      <c r="D93" s="39" t="s">
        <v>32</v>
      </c>
      <c r="E93" s="173">
        <v>120</v>
      </c>
      <c r="F93" s="173">
        <v>240</v>
      </c>
      <c r="G93" s="173">
        <v>240</v>
      </c>
    </row>
    <row r="94" spans="1:7" s="68" customFormat="1" ht="12.75" x14ac:dyDescent="0.2">
      <c r="A94" s="184" t="s">
        <v>67</v>
      </c>
      <c r="B94" s="184"/>
      <c r="C94" s="184"/>
      <c r="D94" s="184"/>
      <c r="E94" s="178">
        <f>E98+E107</f>
        <v>24192</v>
      </c>
      <c r="F94" s="178">
        <f t="shared" ref="F94:G94" si="22">F98+F107</f>
        <v>23200</v>
      </c>
      <c r="G94" s="178">
        <f t="shared" si="22"/>
        <v>23200</v>
      </c>
    </row>
    <row r="95" spans="1:7" s="68" customFormat="1" ht="12.75" x14ac:dyDescent="0.2">
      <c r="A95" s="98" t="s">
        <v>316</v>
      </c>
      <c r="B95" s="99"/>
      <c r="C95" s="99"/>
      <c r="D95" s="240"/>
      <c r="E95" s="60">
        <f>E102+E103+E110+E111</f>
        <v>24192</v>
      </c>
      <c r="F95" s="60">
        <f>F102+F103+F110+F111</f>
        <v>23200</v>
      </c>
      <c r="G95" s="60">
        <f>G102+G103+G110+G111</f>
        <v>23200</v>
      </c>
    </row>
    <row r="96" spans="1:7" s="68" customFormat="1" ht="12.75" x14ac:dyDescent="0.2">
      <c r="A96" s="98" t="s">
        <v>318</v>
      </c>
      <c r="B96" s="99"/>
      <c r="C96" s="99"/>
      <c r="D96" s="240"/>
      <c r="E96" s="62"/>
      <c r="F96" s="62"/>
      <c r="G96" s="62"/>
    </row>
    <row r="97" spans="1:7" s="68" customFormat="1" ht="12.75" x14ac:dyDescent="0.2">
      <c r="A97" s="98" t="s">
        <v>317</v>
      </c>
      <c r="B97" s="99"/>
      <c r="C97" s="99"/>
      <c r="D97" s="240"/>
      <c r="E97" s="62"/>
      <c r="F97" s="62"/>
      <c r="G97" s="62"/>
    </row>
    <row r="98" spans="1:7" s="68" customFormat="1" ht="12.75" x14ac:dyDescent="0.2">
      <c r="A98" s="192" t="s">
        <v>115</v>
      </c>
      <c r="B98" s="192"/>
      <c r="C98" s="192"/>
      <c r="D98" s="192"/>
      <c r="E98" s="191">
        <f t="shared" ref="E98:G98" si="23">E99</f>
        <v>19192</v>
      </c>
      <c r="F98" s="191">
        <f t="shared" si="23"/>
        <v>18200</v>
      </c>
      <c r="G98" s="191">
        <f t="shared" si="23"/>
        <v>18200</v>
      </c>
    </row>
    <row r="99" spans="1:7" s="68" customFormat="1" ht="12.75" x14ac:dyDescent="0.2">
      <c r="A99" s="300" t="s">
        <v>185</v>
      </c>
      <c r="B99" s="301"/>
      <c r="C99" s="301"/>
      <c r="D99" s="330"/>
      <c r="E99" s="324">
        <f>E104</f>
        <v>19192</v>
      </c>
      <c r="F99" s="324">
        <f t="shared" ref="F99:G99" si="24">F104</f>
        <v>18200</v>
      </c>
      <c r="G99" s="324">
        <f t="shared" si="24"/>
        <v>18200</v>
      </c>
    </row>
    <row r="100" spans="1:7" s="68" customFormat="1" ht="12.75" x14ac:dyDescent="0.2">
      <c r="A100" s="223" t="s">
        <v>68</v>
      </c>
      <c r="B100" s="230"/>
      <c r="C100" s="230"/>
      <c r="D100" s="230"/>
      <c r="E100" s="325"/>
      <c r="F100" s="325"/>
      <c r="G100" s="325"/>
    </row>
    <row r="101" spans="1:7" s="68" customFormat="1" ht="15" customHeight="1" x14ac:dyDescent="0.2">
      <c r="A101" s="179" t="s">
        <v>137</v>
      </c>
      <c r="B101" s="186"/>
      <c r="C101" s="186"/>
      <c r="D101" s="186"/>
      <c r="E101" s="187"/>
      <c r="F101" s="187"/>
      <c r="G101" s="187"/>
    </row>
    <row r="102" spans="1:7" s="68" customFormat="1" ht="15" customHeight="1" x14ac:dyDescent="0.2">
      <c r="A102" s="294" t="s">
        <v>315</v>
      </c>
      <c r="B102" s="295"/>
      <c r="C102" s="295"/>
      <c r="D102" s="295"/>
      <c r="E102" s="41">
        <v>2334</v>
      </c>
      <c r="F102" s="41">
        <v>3200</v>
      </c>
      <c r="G102" s="41">
        <v>3200</v>
      </c>
    </row>
    <row r="103" spans="1:7" s="68" customFormat="1" ht="12.75" x14ac:dyDescent="0.2">
      <c r="A103" s="294" t="s">
        <v>305</v>
      </c>
      <c r="B103" s="295"/>
      <c r="C103" s="295"/>
      <c r="D103" s="295"/>
      <c r="E103" s="188">
        <f>16745+113</f>
        <v>16858</v>
      </c>
      <c r="F103" s="188">
        <v>15000</v>
      </c>
      <c r="G103" s="188">
        <v>15000</v>
      </c>
    </row>
    <row r="104" spans="1:7" s="68" customFormat="1" ht="12.75" x14ac:dyDescent="0.2">
      <c r="A104" s="291">
        <v>3</v>
      </c>
      <c r="B104" s="292"/>
      <c r="C104" s="293"/>
      <c r="D104" s="19" t="s">
        <v>18</v>
      </c>
      <c r="E104" s="173">
        <f>E105+E106</f>
        <v>19192</v>
      </c>
      <c r="F104" s="173">
        <f t="shared" ref="F104:G104" si="25">F105+F106</f>
        <v>18200</v>
      </c>
      <c r="G104" s="173">
        <f t="shared" si="25"/>
        <v>18200</v>
      </c>
    </row>
    <row r="105" spans="1:7" s="68" customFormat="1" ht="12.75" x14ac:dyDescent="0.2">
      <c r="A105" s="297">
        <v>35</v>
      </c>
      <c r="B105" s="298"/>
      <c r="C105" s="299"/>
      <c r="D105" s="19" t="s">
        <v>46</v>
      </c>
      <c r="E105" s="173">
        <v>16000</v>
      </c>
      <c r="F105" s="173">
        <v>15000</v>
      </c>
      <c r="G105" s="173">
        <v>15000</v>
      </c>
    </row>
    <row r="106" spans="1:7" s="68" customFormat="1" ht="25.5" x14ac:dyDescent="0.2">
      <c r="A106" s="287">
        <v>36</v>
      </c>
      <c r="B106" s="288"/>
      <c r="C106" s="289"/>
      <c r="D106" s="39" t="s">
        <v>47</v>
      </c>
      <c r="E106" s="173">
        <v>3192</v>
      </c>
      <c r="F106" s="173">
        <v>3200</v>
      </c>
      <c r="G106" s="173">
        <v>3200</v>
      </c>
    </row>
    <row r="107" spans="1:7" s="68" customFormat="1" ht="12.75" x14ac:dyDescent="0.2">
      <c r="A107" s="345" t="s">
        <v>116</v>
      </c>
      <c r="B107" s="346"/>
      <c r="C107" s="346"/>
      <c r="D107" s="346"/>
      <c r="E107" s="47">
        <f t="shared" ref="E107:G107" si="26">E108</f>
        <v>5000</v>
      </c>
      <c r="F107" s="47">
        <f t="shared" si="26"/>
        <v>5000</v>
      </c>
      <c r="G107" s="47">
        <f t="shared" si="26"/>
        <v>5000</v>
      </c>
    </row>
    <row r="108" spans="1:7" s="68" customFormat="1" ht="12.75" x14ac:dyDescent="0.2">
      <c r="A108" s="314" t="s">
        <v>186</v>
      </c>
      <c r="B108" s="315"/>
      <c r="C108" s="315"/>
      <c r="D108" s="315"/>
      <c r="E108" s="219">
        <f>E112</f>
        <v>5000</v>
      </c>
      <c r="F108" s="219">
        <f t="shared" ref="F108:G108" si="27">F112</f>
        <v>5000</v>
      </c>
      <c r="G108" s="219">
        <f t="shared" si="27"/>
        <v>5000</v>
      </c>
    </row>
    <row r="109" spans="1:7" s="68" customFormat="1" ht="15" customHeight="1" x14ac:dyDescent="0.2">
      <c r="A109" s="179" t="s">
        <v>138</v>
      </c>
      <c r="B109" s="186"/>
      <c r="C109" s="186"/>
      <c r="D109" s="186"/>
      <c r="E109" s="187"/>
      <c r="F109" s="187"/>
      <c r="G109" s="187"/>
    </row>
    <row r="110" spans="1:7" s="68" customFormat="1" ht="12.75" x14ac:dyDescent="0.2">
      <c r="A110" s="294" t="s">
        <v>315</v>
      </c>
      <c r="B110" s="295"/>
      <c r="C110" s="295"/>
      <c r="D110" s="295"/>
      <c r="E110" s="188">
        <v>5000</v>
      </c>
      <c r="F110" s="188">
        <v>1000</v>
      </c>
      <c r="G110" s="188"/>
    </row>
    <row r="111" spans="1:7" s="68" customFormat="1" ht="12.75" x14ac:dyDescent="0.2">
      <c r="A111" s="294" t="s">
        <v>305</v>
      </c>
      <c r="B111" s="295"/>
      <c r="C111" s="295"/>
      <c r="D111" s="295"/>
      <c r="E111" s="188"/>
      <c r="F111" s="188">
        <v>4000</v>
      </c>
      <c r="G111" s="188">
        <v>5000</v>
      </c>
    </row>
    <row r="112" spans="1:7" s="68" customFormat="1" ht="12.75" x14ac:dyDescent="0.2">
      <c r="A112" s="291">
        <v>3</v>
      </c>
      <c r="B112" s="292"/>
      <c r="C112" s="293"/>
      <c r="D112" s="19" t="s">
        <v>18</v>
      </c>
      <c r="E112" s="173">
        <f>E113</f>
        <v>5000</v>
      </c>
      <c r="F112" s="173">
        <f t="shared" ref="F112:G112" si="28">F113</f>
        <v>5000</v>
      </c>
      <c r="G112" s="173">
        <f t="shared" si="28"/>
        <v>5000</v>
      </c>
    </row>
    <row r="113" spans="1:7" s="68" customFormat="1" ht="12.75" x14ac:dyDescent="0.2">
      <c r="A113" s="297">
        <v>35</v>
      </c>
      <c r="B113" s="298"/>
      <c r="C113" s="299"/>
      <c r="D113" s="19" t="s">
        <v>46</v>
      </c>
      <c r="E113" s="173">
        <v>5000</v>
      </c>
      <c r="F113" s="173">
        <v>5000</v>
      </c>
      <c r="G113" s="173">
        <v>5000</v>
      </c>
    </row>
    <row r="114" spans="1:7" s="68" customFormat="1" ht="12.75" x14ac:dyDescent="0.2">
      <c r="A114" s="48" t="s">
        <v>69</v>
      </c>
      <c r="B114" s="48"/>
      <c r="C114" s="48"/>
      <c r="D114" s="48"/>
      <c r="E114" s="326">
        <f>E119+E169+E232+E241+E259+E266+E299</f>
        <v>1146940</v>
      </c>
      <c r="F114" s="326">
        <f>F119+F169+F232+F241+F259+F266+F299</f>
        <v>1067000</v>
      </c>
      <c r="G114" s="326">
        <f>G119+G169+G232+G241+G259+G266+G299</f>
        <v>1073200</v>
      </c>
    </row>
    <row r="115" spans="1:7" s="68" customFormat="1" ht="12.75" x14ac:dyDescent="0.2">
      <c r="A115" s="347" t="s">
        <v>70</v>
      </c>
      <c r="B115" s="348"/>
      <c r="C115" s="348"/>
      <c r="D115" s="349"/>
      <c r="E115" s="327"/>
      <c r="F115" s="327"/>
      <c r="G115" s="327"/>
    </row>
    <row r="116" spans="1:7" s="68" customFormat="1" ht="12.75" x14ac:dyDescent="0.2">
      <c r="A116" s="98" t="s">
        <v>316</v>
      </c>
      <c r="B116" s="99"/>
      <c r="C116" s="99"/>
      <c r="D116" s="240"/>
      <c r="E116" s="241">
        <f>E123+E132+E137+E143+E148+E149+E158+E164+E178+E184+E191+E196+E203+E226+E237+E244+E251+E256+E262+E269+E276+E284+E294+E302</f>
        <v>311890</v>
      </c>
      <c r="F116" s="241">
        <f>F123+F132+F137+F143+F148+F149+F158+F164+F178+F184+F191+F196+F203+F226+F237+F244+F251+F256+F262+F269+F276+F284+F294+F302</f>
        <v>172240</v>
      </c>
      <c r="G116" s="241">
        <f>G123+G132+G137+G143+G148+G149+G158+G164+G178+G184+G191+G196+G203+G226+G237+G244+G251+G256+G262+G269+G276+G284+G294+G302</f>
        <v>204820</v>
      </c>
    </row>
    <row r="117" spans="1:7" s="68" customFormat="1" ht="12.75" x14ac:dyDescent="0.2">
      <c r="A117" s="98" t="s">
        <v>318</v>
      </c>
      <c r="B117" s="99"/>
      <c r="C117" s="99"/>
      <c r="D117" s="240"/>
      <c r="E117" s="241">
        <f>E124+E125+E126+E138+E150+E151+E152+E159+E165+E172+E204+E215+E220+E227</f>
        <v>147300</v>
      </c>
      <c r="F117" s="241">
        <f>F124+F125+F126+F138+F150+F151+F152+F159+F165+F172+F204+F215+F220+F227</f>
        <v>88900</v>
      </c>
      <c r="G117" s="241">
        <f>G124+G125+G126+G138+G150+G151+G152+G159+G165+G172+G204+G215+G220+G227</f>
        <v>64900</v>
      </c>
    </row>
    <row r="118" spans="1:7" s="68" customFormat="1" ht="12.75" x14ac:dyDescent="0.2">
      <c r="A118" s="98" t="s">
        <v>317</v>
      </c>
      <c r="B118" s="99"/>
      <c r="C118" s="99"/>
      <c r="D118" s="240"/>
      <c r="E118" s="241">
        <f>E153+E127+E166+E173+E179+E185+E197+E205+E210+E221+E228+E229+E238+E245+E277+E289+E295+E296+E303</f>
        <v>687750</v>
      </c>
      <c r="F118" s="241">
        <f>F127+F153+F166+F173+F179+F185+F197+F205+F210+F221+F228+F229+F238+F245+F277+F289+F295+F296+F303</f>
        <v>805860</v>
      </c>
      <c r="G118" s="241">
        <f>G127+G153+G166+G173+G179+G185+G197+G205+G210+G221+G228+G229+G238+G245+G277+G289+G295+G296+G303</f>
        <v>803480</v>
      </c>
    </row>
    <row r="119" spans="1:7" s="68" customFormat="1" ht="12.75" x14ac:dyDescent="0.2">
      <c r="A119" s="331" t="s">
        <v>187</v>
      </c>
      <c r="B119" s="332"/>
      <c r="C119" s="332"/>
      <c r="D119" s="333"/>
      <c r="E119" s="185">
        <f>E120+E130+E135+E141+E146+E156+E162</f>
        <v>123700</v>
      </c>
      <c r="F119" s="185">
        <f>F120+F130+F135+F141+F146+F156+F162</f>
        <v>256400</v>
      </c>
      <c r="G119" s="185">
        <f>G120+G130+G135+G141+G146+G156+G162</f>
        <v>258200</v>
      </c>
    </row>
    <row r="120" spans="1:7" s="68" customFormat="1" ht="12.75" x14ac:dyDescent="0.2">
      <c r="A120" s="300" t="s">
        <v>188</v>
      </c>
      <c r="B120" s="301"/>
      <c r="C120" s="301"/>
      <c r="D120" s="301"/>
      <c r="E120" s="328">
        <f t="shared" ref="E120:G120" si="29">E128</f>
        <v>74000</v>
      </c>
      <c r="F120" s="328">
        <f t="shared" si="29"/>
        <v>187000</v>
      </c>
      <c r="G120" s="328">
        <f t="shared" si="29"/>
        <v>194000</v>
      </c>
    </row>
    <row r="121" spans="1:7" s="68" customFormat="1" ht="12.75" x14ac:dyDescent="0.2">
      <c r="A121" s="322" t="s">
        <v>189</v>
      </c>
      <c r="B121" s="323"/>
      <c r="C121" s="323"/>
      <c r="D121" s="323"/>
      <c r="E121" s="329"/>
      <c r="F121" s="329"/>
      <c r="G121" s="329"/>
    </row>
    <row r="122" spans="1:7" s="68" customFormat="1" ht="15" customHeight="1" x14ac:dyDescent="0.2">
      <c r="A122" s="179" t="s">
        <v>136</v>
      </c>
      <c r="B122" s="186"/>
      <c r="C122" s="186"/>
      <c r="D122" s="186"/>
      <c r="E122" s="187"/>
      <c r="F122" s="187"/>
      <c r="G122" s="187"/>
    </row>
    <row r="123" spans="1:7" s="68" customFormat="1" ht="12.75" x14ac:dyDescent="0.2">
      <c r="A123" s="294" t="s">
        <v>305</v>
      </c>
      <c r="B123" s="295"/>
      <c r="C123" s="295"/>
      <c r="D123" s="295"/>
      <c r="E123" s="188">
        <f>15000+3000+7200+3000+3000</f>
        <v>31200</v>
      </c>
      <c r="F123" s="188">
        <v>7000</v>
      </c>
      <c r="G123" s="188">
        <v>16200</v>
      </c>
    </row>
    <row r="124" spans="1:7" s="68" customFormat="1" ht="12.75" x14ac:dyDescent="0.2">
      <c r="A124" s="294" t="s">
        <v>303</v>
      </c>
      <c r="B124" s="295"/>
      <c r="C124" s="295"/>
      <c r="D124" s="295"/>
      <c r="E124" s="188">
        <v>30000</v>
      </c>
      <c r="F124" s="188">
        <v>25000</v>
      </c>
      <c r="G124" s="188"/>
    </row>
    <row r="125" spans="1:7" s="68" customFormat="1" ht="12.75" x14ac:dyDescent="0.2">
      <c r="A125" s="294" t="s">
        <v>308</v>
      </c>
      <c r="B125" s="295"/>
      <c r="C125" s="295"/>
      <c r="D125" s="295"/>
      <c r="E125" s="188">
        <v>10000</v>
      </c>
      <c r="F125" s="188">
        <v>15000</v>
      </c>
      <c r="G125" s="188">
        <v>15000</v>
      </c>
    </row>
    <row r="126" spans="1:7" s="68" customFormat="1" ht="12.75" x14ac:dyDescent="0.2">
      <c r="A126" s="294" t="s">
        <v>309</v>
      </c>
      <c r="B126" s="295"/>
      <c r="C126" s="295"/>
      <c r="D126" s="295"/>
      <c r="E126" s="188">
        <v>2800</v>
      </c>
      <c r="F126" s="188"/>
      <c r="G126" s="188">
        <v>2800</v>
      </c>
    </row>
    <row r="127" spans="1:7" s="68" customFormat="1" ht="12.75" x14ac:dyDescent="0.2">
      <c r="A127" s="342" t="s">
        <v>302</v>
      </c>
      <c r="B127" s="343"/>
      <c r="C127" s="343"/>
      <c r="D127" s="344"/>
      <c r="E127" s="188"/>
      <c r="F127" s="188">
        <v>140000</v>
      </c>
      <c r="G127" s="188">
        <v>160000</v>
      </c>
    </row>
    <row r="128" spans="1:7" s="68" customFormat="1" ht="12.75" x14ac:dyDescent="0.2">
      <c r="A128" s="291">
        <v>3</v>
      </c>
      <c r="B128" s="292"/>
      <c r="C128" s="293"/>
      <c r="D128" s="19" t="s">
        <v>18</v>
      </c>
      <c r="E128" s="80">
        <f>E129</f>
        <v>74000</v>
      </c>
      <c r="F128" s="80">
        <f t="shared" ref="F128:G128" si="30">F129</f>
        <v>187000</v>
      </c>
      <c r="G128" s="80">
        <f t="shared" si="30"/>
        <v>194000</v>
      </c>
    </row>
    <row r="129" spans="1:7" s="68" customFormat="1" ht="12.75" x14ac:dyDescent="0.2">
      <c r="A129" s="297">
        <v>32</v>
      </c>
      <c r="B129" s="298"/>
      <c r="C129" s="299"/>
      <c r="D129" s="19" t="s">
        <v>32</v>
      </c>
      <c r="E129" s="173">
        <v>74000</v>
      </c>
      <c r="F129" s="173">
        <v>187000</v>
      </c>
      <c r="G129" s="173">
        <v>194000</v>
      </c>
    </row>
    <row r="130" spans="1:7" s="68" customFormat="1" ht="12.75" x14ac:dyDescent="0.2">
      <c r="A130" s="334" t="s">
        <v>190</v>
      </c>
      <c r="B130" s="335"/>
      <c r="C130" s="335"/>
      <c r="D130" s="336"/>
      <c r="E130" s="222">
        <f>E133</f>
        <v>3000</v>
      </c>
      <c r="F130" s="222">
        <f t="shared" ref="F130:G130" si="31">F133</f>
        <v>3500</v>
      </c>
      <c r="G130" s="222">
        <f t="shared" si="31"/>
        <v>2500</v>
      </c>
    </row>
    <row r="131" spans="1:7" s="68" customFormat="1" ht="15" customHeight="1" x14ac:dyDescent="0.2">
      <c r="A131" s="179" t="s">
        <v>144</v>
      </c>
      <c r="B131" s="186"/>
      <c r="C131" s="186"/>
      <c r="D131" s="186"/>
      <c r="E131" s="187"/>
      <c r="F131" s="187"/>
      <c r="G131" s="187"/>
    </row>
    <row r="132" spans="1:7" s="68" customFormat="1" ht="12.75" x14ac:dyDescent="0.2">
      <c r="A132" s="294" t="s">
        <v>305</v>
      </c>
      <c r="B132" s="295"/>
      <c r="C132" s="295"/>
      <c r="D132" s="295"/>
      <c r="E132" s="188">
        <v>3000</v>
      </c>
      <c r="F132" s="188">
        <v>3500</v>
      </c>
      <c r="G132" s="188">
        <v>2500</v>
      </c>
    </row>
    <row r="133" spans="1:7" s="68" customFormat="1" ht="12.75" x14ac:dyDescent="0.2">
      <c r="A133" s="291">
        <v>3</v>
      </c>
      <c r="B133" s="292"/>
      <c r="C133" s="293"/>
      <c r="D133" s="19" t="s">
        <v>18</v>
      </c>
      <c r="E133" s="173">
        <f>E134</f>
        <v>3000</v>
      </c>
      <c r="F133" s="173">
        <f t="shared" ref="F133:G133" si="32">F134</f>
        <v>3500</v>
      </c>
      <c r="G133" s="173">
        <f t="shared" si="32"/>
        <v>2500</v>
      </c>
    </row>
    <row r="134" spans="1:7" s="68" customFormat="1" ht="12.75" x14ac:dyDescent="0.2">
      <c r="A134" s="297">
        <v>32</v>
      </c>
      <c r="B134" s="298"/>
      <c r="C134" s="299"/>
      <c r="D134" s="19" t="s">
        <v>32</v>
      </c>
      <c r="E134" s="173">
        <v>3000</v>
      </c>
      <c r="F134" s="173">
        <v>3500</v>
      </c>
      <c r="G134" s="173">
        <v>2500</v>
      </c>
    </row>
    <row r="135" spans="1:7" s="68" customFormat="1" ht="12.75" x14ac:dyDescent="0.2">
      <c r="A135" s="334" t="s">
        <v>191</v>
      </c>
      <c r="B135" s="335"/>
      <c r="C135" s="335"/>
      <c r="D135" s="336"/>
      <c r="E135" s="222">
        <f>E139</f>
        <v>22000</v>
      </c>
      <c r="F135" s="222">
        <f t="shared" ref="F135:G135" si="33">F139</f>
        <v>25000</v>
      </c>
      <c r="G135" s="222">
        <f t="shared" si="33"/>
        <v>31400</v>
      </c>
    </row>
    <row r="136" spans="1:7" s="68" customFormat="1" ht="15" customHeight="1" x14ac:dyDescent="0.2">
      <c r="A136" s="179" t="s">
        <v>140</v>
      </c>
      <c r="B136" s="186"/>
      <c r="C136" s="186"/>
      <c r="D136" s="186"/>
      <c r="E136" s="187"/>
      <c r="F136" s="187"/>
      <c r="G136" s="187"/>
    </row>
    <row r="137" spans="1:7" s="68" customFormat="1" ht="15" customHeight="1" x14ac:dyDescent="0.2">
      <c r="A137" s="294" t="s">
        <v>305</v>
      </c>
      <c r="B137" s="295"/>
      <c r="C137" s="295"/>
      <c r="D137" s="295"/>
      <c r="E137" s="41">
        <f>5000+10500+4500</f>
        <v>20000</v>
      </c>
      <c r="F137" s="41">
        <v>14000</v>
      </c>
      <c r="G137" s="41">
        <v>19400</v>
      </c>
    </row>
    <row r="138" spans="1:7" s="68" customFormat="1" ht="12.75" x14ac:dyDescent="0.2">
      <c r="A138" s="294" t="s">
        <v>306</v>
      </c>
      <c r="B138" s="295"/>
      <c r="C138" s="295"/>
      <c r="D138" s="295"/>
      <c r="E138" s="188">
        <v>2000</v>
      </c>
      <c r="F138" s="188">
        <v>11000</v>
      </c>
      <c r="G138" s="188">
        <v>12000</v>
      </c>
    </row>
    <row r="139" spans="1:7" s="68" customFormat="1" ht="12.75" x14ac:dyDescent="0.2">
      <c r="A139" s="291">
        <v>3</v>
      </c>
      <c r="B139" s="292"/>
      <c r="C139" s="293"/>
      <c r="D139" s="19" t="s">
        <v>18</v>
      </c>
      <c r="E139" s="173">
        <f>E140</f>
        <v>22000</v>
      </c>
      <c r="F139" s="173">
        <f t="shared" ref="F139:G139" si="34">F140</f>
        <v>25000</v>
      </c>
      <c r="G139" s="173">
        <f t="shared" si="34"/>
        <v>31400</v>
      </c>
    </row>
    <row r="140" spans="1:7" s="68" customFormat="1" ht="12.75" x14ac:dyDescent="0.2">
      <c r="A140" s="297">
        <v>32</v>
      </c>
      <c r="B140" s="298"/>
      <c r="C140" s="299"/>
      <c r="D140" s="19" t="s">
        <v>32</v>
      </c>
      <c r="E140" s="173">
        <v>22000</v>
      </c>
      <c r="F140" s="173">
        <v>25000</v>
      </c>
      <c r="G140" s="173">
        <v>31400</v>
      </c>
    </row>
    <row r="141" spans="1:7" s="68" customFormat="1" ht="25.5" customHeight="1" x14ac:dyDescent="0.2">
      <c r="A141" s="302" t="s">
        <v>192</v>
      </c>
      <c r="B141" s="303"/>
      <c r="C141" s="303"/>
      <c r="D141" s="304"/>
      <c r="E141" s="222">
        <f>E144</f>
        <v>1900</v>
      </c>
      <c r="F141" s="222">
        <f t="shared" ref="F141:G141" si="35">F144</f>
        <v>2000</v>
      </c>
      <c r="G141" s="222">
        <f t="shared" si="35"/>
        <v>2000</v>
      </c>
    </row>
    <row r="142" spans="1:7" s="68" customFormat="1" ht="15" customHeight="1" x14ac:dyDescent="0.2">
      <c r="A142" s="179" t="s">
        <v>140</v>
      </c>
      <c r="B142" s="186"/>
      <c r="C142" s="186"/>
      <c r="D142" s="186"/>
      <c r="E142" s="187"/>
      <c r="F142" s="187"/>
      <c r="G142" s="187"/>
    </row>
    <row r="143" spans="1:7" s="68" customFormat="1" ht="12.75" x14ac:dyDescent="0.2">
      <c r="A143" s="294" t="s">
        <v>305</v>
      </c>
      <c r="B143" s="295"/>
      <c r="C143" s="295"/>
      <c r="D143" s="295"/>
      <c r="E143" s="188">
        <v>1900</v>
      </c>
      <c r="F143" s="188">
        <v>2000</v>
      </c>
      <c r="G143" s="188">
        <v>2000</v>
      </c>
    </row>
    <row r="144" spans="1:7" s="68" customFormat="1" ht="12.75" x14ac:dyDescent="0.2">
      <c r="A144" s="291">
        <v>3</v>
      </c>
      <c r="B144" s="292"/>
      <c r="C144" s="293"/>
      <c r="D144" s="19" t="s">
        <v>18</v>
      </c>
      <c r="E144" s="173">
        <f>E145</f>
        <v>1900</v>
      </c>
      <c r="F144" s="173">
        <f t="shared" ref="F144:G144" si="36">F145</f>
        <v>2000</v>
      </c>
      <c r="G144" s="173">
        <f t="shared" si="36"/>
        <v>2000</v>
      </c>
    </row>
    <row r="145" spans="1:7" s="68" customFormat="1" ht="12.75" x14ac:dyDescent="0.2">
      <c r="A145" s="297">
        <v>32</v>
      </c>
      <c r="B145" s="298"/>
      <c r="C145" s="299"/>
      <c r="D145" s="19" t="s">
        <v>32</v>
      </c>
      <c r="E145" s="173">
        <v>1900</v>
      </c>
      <c r="F145" s="173">
        <v>2000</v>
      </c>
      <c r="G145" s="173">
        <v>2000</v>
      </c>
    </row>
    <row r="146" spans="1:7" s="68" customFormat="1" ht="12.75" x14ac:dyDescent="0.2">
      <c r="A146" s="221" t="s">
        <v>193</v>
      </c>
      <c r="B146" s="221"/>
      <c r="C146" s="221"/>
      <c r="D146" s="221"/>
      <c r="E146" s="219">
        <f>E154</f>
        <v>3500</v>
      </c>
      <c r="F146" s="219">
        <f>F154</f>
        <v>18000</v>
      </c>
      <c r="G146" s="219">
        <f t="shared" ref="G146" si="37">G154</f>
        <v>4000</v>
      </c>
    </row>
    <row r="147" spans="1:7" s="68" customFormat="1" ht="15" customHeight="1" x14ac:dyDescent="0.2">
      <c r="A147" s="179" t="s">
        <v>136</v>
      </c>
      <c r="B147" s="186"/>
      <c r="C147" s="186"/>
      <c r="D147" s="186"/>
      <c r="E147" s="187"/>
      <c r="F147" s="187"/>
      <c r="G147" s="187"/>
    </row>
    <row r="148" spans="1:7" s="68" customFormat="1" ht="15" customHeight="1" x14ac:dyDescent="0.2">
      <c r="A148" s="294" t="s">
        <v>315</v>
      </c>
      <c r="B148" s="295"/>
      <c r="C148" s="295"/>
      <c r="D148" s="295"/>
      <c r="E148" s="234"/>
      <c r="F148" s="41">
        <v>5200</v>
      </c>
      <c r="G148" s="41"/>
    </row>
    <row r="149" spans="1:7" s="68" customFormat="1" ht="12.75" x14ac:dyDescent="0.2">
      <c r="A149" s="294" t="s">
        <v>305</v>
      </c>
      <c r="B149" s="295"/>
      <c r="C149" s="295"/>
      <c r="D149" s="295"/>
      <c r="E149" s="188">
        <v>200</v>
      </c>
      <c r="F149" s="188">
        <v>1000</v>
      </c>
      <c r="G149" s="188">
        <v>4000</v>
      </c>
    </row>
    <row r="150" spans="1:7" s="68" customFormat="1" ht="12.75" x14ac:dyDescent="0.2">
      <c r="A150" s="294" t="s">
        <v>306</v>
      </c>
      <c r="B150" s="295"/>
      <c r="C150" s="295"/>
      <c r="D150" s="296"/>
      <c r="E150" s="188">
        <v>3000</v>
      </c>
      <c r="F150" s="188"/>
      <c r="G150" s="188"/>
    </row>
    <row r="151" spans="1:7" s="68" customFormat="1" ht="12.75" x14ac:dyDescent="0.2">
      <c r="A151" s="294" t="s">
        <v>309</v>
      </c>
      <c r="B151" s="295"/>
      <c r="C151" s="295"/>
      <c r="D151" s="295"/>
      <c r="E151" s="188"/>
      <c r="F151" s="188">
        <v>2800</v>
      </c>
      <c r="G151" s="188"/>
    </row>
    <row r="152" spans="1:7" s="68" customFormat="1" ht="12.75" x14ac:dyDescent="0.2">
      <c r="A152" s="294" t="s">
        <v>310</v>
      </c>
      <c r="B152" s="295"/>
      <c r="C152" s="295"/>
      <c r="D152" s="296"/>
      <c r="E152" s="188">
        <v>300</v>
      </c>
      <c r="F152" s="188"/>
      <c r="G152" s="188"/>
    </row>
    <row r="153" spans="1:7" s="68" customFormat="1" ht="12.75" x14ac:dyDescent="0.2">
      <c r="A153" s="342" t="s">
        <v>302</v>
      </c>
      <c r="B153" s="343"/>
      <c r="C153" s="343"/>
      <c r="D153" s="344"/>
      <c r="E153" s="188"/>
      <c r="F153" s="188">
        <v>9000</v>
      </c>
      <c r="G153" s="188"/>
    </row>
    <row r="154" spans="1:7" s="68" customFormat="1" ht="12.75" x14ac:dyDescent="0.2">
      <c r="A154" s="291">
        <v>3</v>
      </c>
      <c r="B154" s="292"/>
      <c r="C154" s="293"/>
      <c r="D154" s="19" t="s">
        <v>18</v>
      </c>
      <c r="E154" s="80">
        <f>E155</f>
        <v>3500</v>
      </c>
      <c r="F154" s="80">
        <f t="shared" ref="F154:G154" si="38">F155</f>
        <v>18000</v>
      </c>
      <c r="G154" s="80">
        <f t="shared" si="38"/>
        <v>4000</v>
      </c>
    </row>
    <row r="155" spans="1:7" s="68" customFormat="1" ht="12.75" x14ac:dyDescent="0.2">
      <c r="A155" s="297">
        <v>32</v>
      </c>
      <c r="B155" s="298"/>
      <c r="C155" s="299"/>
      <c r="D155" s="19" t="s">
        <v>32</v>
      </c>
      <c r="E155" s="173">
        <v>3500</v>
      </c>
      <c r="F155" s="173">
        <v>18000</v>
      </c>
      <c r="G155" s="173">
        <v>4000</v>
      </c>
    </row>
    <row r="156" spans="1:7" s="68" customFormat="1" ht="25.5" customHeight="1" x14ac:dyDescent="0.2">
      <c r="A156" s="302" t="s">
        <v>194</v>
      </c>
      <c r="B156" s="303"/>
      <c r="C156" s="303"/>
      <c r="D156" s="304"/>
      <c r="E156" s="218">
        <f t="shared" ref="E156:G156" si="39">E160</f>
        <v>800</v>
      </c>
      <c r="F156" s="218">
        <f t="shared" si="39"/>
        <v>900</v>
      </c>
      <c r="G156" s="218">
        <f t="shared" si="39"/>
        <v>1300</v>
      </c>
    </row>
    <row r="157" spans="1:7" s="68" customFormat="1" ht="15" customHeight="1" x14ac:dyDescent="0.2">
      <c r="A157" s="179" t="s">
        <v>136</v>
      </c>
      <c r="B157" s="186"/>
      <c r="C157" s="186"/>
      <c r="D157" s="186"/>
      <c r="E157" s="187"/>
      <c r="F157" s="187"/>
      <c r="G157" s="187"/>
    </row>
    <row r="158" spans="1:7" s="68" customFormat="1" ht="12.75" x14ac:dyDescent="0.2">
      <c r="A158" s="294" t="s">
        <v>305</v>
      </c>
      <c r="B158" s="295"/>
      <c r="C158" s="295"/>
      <c r="D158" s="295"/>
      <c r="E158" s="188">
        <v>600</v>
      </c>
      <c r="F158" s="188">
        <v>800</v>
      </c>
      <c r="G158" s="188">
        <v>1200</v>
      </c>
    </row>
    <row r="159" spans="1:7" s="68" customFormat="1" ht="12.75" x14ac:dyDescent="0.2">
      <c r="A159" s="294" t="s">
        <v>311</v>
      </c>
      <c r="B159" s="295"/>
      <c r="C159" s="295"/>
      <c r="D159" s="296"/>
      <c r="E159" s="188">
        <v>200</v>
      </c>
      <c r="F159" s="188">
        <v>100</v>
      </c>
      <c r="G159" s="188">
        <v>100</v>
      </c>
    </row>
    <row r="160" spans="1:7" s="68" customFormat="1" ht="12.75" x14ac:dyDescent="0.2">
      <c r="A160" s="291">
        <v>3</v>
      </c>
      <c r="B160" s="292"/>
      <c r="C160" s="293"/>
      <c r="D160" s="19" t="s">
        <v>18</v>
      </c>
      <c r="E160" s="80">
        <f>E161</f>
        <v>800</v>
      </c>
      <c r="F160" s="80">
        <f t="shared" ref="F160:G160" si="40">F161</f>
        <v>900</v>
      </c>
      <c r="G160" s="80">
        <f t="shared" si="40"/>
        <v>1300</v>
      </c>
    </row>
    <row r="161" spans="1:7" s="68" customFormat="1" ht="12.75" x14ac:dyDescent="0.2">
      <c r="A161" s="297">
        <v>32</v>
      </c>
      <c r="B161" s="298"/>
      <c r="C161" s="299"/>
      <c r="D161" s="19" t="s">
        <v>32</v>
      </c>
      <c r="E161" s="173">
        <v>800</v>
      </c>
      <c r="F161" s="173">
        <v>900</v>
      </c>
      <c r="G161" s="173">
        <v>1300</v>
      </c>
    </row>
    <row r="162" spans="1:7" s="68" customFormat="1" ht="24.75" customHeight="1" x14ac:dyDescent="0.2">
      <c r="A162" s="302" t="s">
        <v>195</v>
      </c>
      <c r="B162" s="303"/>
      <c r="C162" s="303"/>
      <c r="D162" s="304"/>
      <c r="E162" s="218">
        <f t="shared" ref="E162:G162" si="41">E167</f>
        <v>18500</v>
      </c>
      <c r="F162" s="218">
        <f t="shared" si="41"/>
        <v>20000</v>
      </c>
      <c r="G162" s="218">
        <f t="shared" si="41"/>
        <v>23000</v>
      </c>
    </row>
    <row r="163" spans="1:7" s="68" customFormat="1" ht="15" customHeight="1" x14ac:dyDescent="0.2">
      <c r="A163" s="179" t="s">
        <v>139</v>
      </c>
      <c r="B163" s="186"/>
      <c r="C163" s="186"/>
      <c r="D163" s="186"/>
      <c r="E163" s="187"/>
      <c r="F163" s="187"/>
      <c r="G163" s="187"/>
    </row>
    <row r="164" spans="1:7" s="68" customFormat="1" ht="12.75" x14ac:dyDescent="0.2">
      <c r="A164" s="294" t="s">
        <v>305</v>
      </c>
      <c r="B164" s="295"/>
      <c r="C164" s="295"/>
      <c r="D164" s="295"/>
      <c r="E164" s="188">
        <f>1500+10000</f>
        <v>11500</v>
      </c>
      <c r="F164" s="188">
        <v>10000</v>
      </c>
      <c r="G164" s="188">
        <v>23000</v>
      </c>
    </row>
    <row r="165" spans="1:7" s="68" customFormat="1" ht="12.75" x14ac:dyDescent="0.2">
      <c r="A165" s="294" t="s">
        <v>312</v>
      </c>
      <c r="B165" s="295"/>
      <c r="C165" s="295"/>
      <c r="D165" s="296"/>
      <c r="E165" s="188">
        <v>7000</v>
      </c>
      <c r="F165" s="188"/>
      <c r="G165" s="188"/>
    </row>
    <row r="166" spans="1:7" s="68" customFormat="1" ht="12.75" x14ac:dyDescent="0.2">
      <c r="A166" s="342" t="s">
        <v>302</v>
      </c>
      <c r="B166" s="343"/>
      <c r="C166" s="343"/>
      <c r="D166" s="344"/>
      <c r="E166" s="188"/>
      <c r="F166" s="188">
        <v>10000</v>
      </c>
      <c r="G166" s="188"/>
    </row>
    <row r="167" spans="1:7" s="68" customFormat="1" ht="12.75" x14ac:dyDescent="0.2">
      <c r="A167" s="291">
        <v>3</v>
      </c>
      <c r="B167" s="292"/>
      <c r="C167" s="293"/>
      <c r="D167" s="19" t="s">
        <v>18</v>
      </c>
      <c r="E167" s="173">
        <f>E168</f>
        <v>18500</v>
      </c>
      <c r="F167" s="173">
        <f t="shared" ref="F167:G167" si="42">F168</f>
        <v>20000</v>
      </c>
      <c r="G167" s="173">
        <f t="shared" si="42"/>
        <v>23000</v>
      </c>
    </row>
    <row r="168" spans="1:7" s="68" customFormat="1" ht="12.75" x14ac:dyDescent="0.2">
      <c r="A168" s="297">
        <v>32</v>
      </c>
      <c r="B168" s="298"/>
      <c r="C168" s="299"/>
      <c r="D168" s="19" t="s">
        <v>32</v>
      </c>
      <c r="E168" s="173">
        <v>18500</v>
      </c>
      <c r="F168" s="173">
        <v>20000</v>
      </c>
      <c r="G168" s="173">
        <v>23000</v>
      </c>
    </row>
    <row r="169" spans="1:7" s="68" customFormat="1" ht="12.75" x14ac:dyDescent="0.2">
      <c r="A169" s="331" t="s">
        <v>117</v>
      </c>
      <c r="B169" s="332"/>
      <c r="C169" s="332"/>
      <c r="D169" s="333"/>
      <c r="E169" s="185">
        <f>E176+E188+E194+E200+E208+E213+E170+E182</f>
        <v>782750</v>
      </c>
      <c r="F169" s="185">
        <f>F176+F188+F194+F200+F208+F213+F218+F224</f>
        <v>254700</v>
      </c>
      <c r="G169" s="185">
        <f>G176+G188+G194+G200+G208+G213+G218+G224</f>
        <v>413000</v>
      </c>
    </row>
    <row r="170" spans="1:7" s="68" customFormat="1" ht="24.75" customHeight="1" x14ac:dyDescent="0.2">
      <c r="A170" s="290" t="s">
        <v>295</v>
      </c>
      <c r="B170" s="290"/>
      <c r="C170" s="290"/>
      <c r="D170" s="290"/>
      <c r="E170" s="218">
        <f>E174</f>
        <v>40000</v>
      </c>
      <c r="F170" s="218"/>
      <c r="G170" s="218"/>
    </row>
    <row r="171" spans="1:7" s="68" customFormat="1" ht="12.75" x14ac:dyDescent="0.2">
      <c r="A171" s="193" t="s">
        <v>136</v>
      </c>
      <c r="B171" s="194"/>
      <c r="C171" s="194"/>
      <c r="D171" s="195"/>
      <c r="E171" s="196"/>
      <c r="F171" s="196"/>
      <c r="G171" s="196"/>
    </row>
    <row r="172" spans="1:7" s="68" customFormat="1" ht="12.75" x14ac:dyDescent="0.2">
      <c r="A172" s="294" t="s">
        <v>303</v>
      </c>
      <c r="B172" s="295"/>
      <c r="C172" s="295"/>
      <c r="D172" s="296"/>
      <c r="E172" s="237">
        <v>35000</v>
      </c>
      <c r="F172" s="197"/>
      <c r="G172" s="197"/>
    </row>
    <row r="173" spans="1:7" s="68" customFormat="1" ht="12.75" x14ac:dyDescent="0.2">
      <c r="A173" s="342" t="s">
        <v>302</v>
      </c>
      <c r="B173" s="343"/>
      <c r="C173" s="343"/>
      <c r="D173" s="344"/>
      <c r="E173" s="237">
        <v>5000</v>
      </c>
      <c r="F173" s="197"/>
      <c r="G173" s="197"/>
    </row>
    <row r="174" spans="1:7" s="68" customFormat="1" ht="25.5" x14ac:dyDescent="0.2">
      <c r="A174" s="291">
        <v>4</v>
      </c>
      <c r="B174" s="292"/>
      <c r="C174" s="293"/>
      <c r="D174" s="19" t="s">
        <v>5</v>
      </c>
      <c r="E174" s="159">
        <f>E175</f>
        <v>40000</v>
      </c>
      <c r="F174" s="198"/>
      <c r="G174" s="198"/>
    </row>
    <row r="175" spans="1:7" s="68" customFormat="1" ht="25.5" x14ac:dyDescent="0.2">
      <c r="A175" s="297">
        <v>42</v>
      </c>
      <c r="B175" s="298"/>
      <c r="C175" s="299"/>
      <c r="D175" s="19" t="s">
        <v>81</v>
      </c>
      <c r="E175" s="159">
        <v>40000</v>
      </c>
      <c r="F175" s="198"/>
      <c r="G175" s="198"/>
    </row>
    <row r="176" spans="1:7" s="68" customFormat="1" ht="25.5" customHeight="1" x14ac:dyDescent="0.2">
      <c r="A176" s="290" t="s">
        <v>296</v>
      </c>
      <c r="B176" s="290"/>
      <c r="C176" s="290"/>
      <c r="D176" s="290"/>
      <c r="E176" s="219">
        <f t="shared" ref="E176:G176" si="43">E180</f>
        <v>75000</v>
      </c>
      <c r="F176" s="219">
        <f t="shared" si="43"/>
        <v>0</v>
      </c>
      <c r="G176" s="219">
        <f t="shared" si="43"/>
        <v>0</v>
      </c>
    </row>
    <row r="177" spans="1:7" s="68" customFormat="1" ht="12.75" x14ac:dyDescent="0.2">
      <c r="A177" s="179" t="s">
        <v>136</v>
      </c>
      <c r="B177" s="194"/>
      <c r="C177" s="194"/>
      <c r="D177" s="195"/>
      <c r="E177" s="199"/>
      <c r="F177" s="199"/>
      <c r="G177" s="199"/>
    </row>
    <row r="178" spans="1:7" s="68" customFormat="1" ht="12.75" x14ac:dyDescent="0.2">
      <c r="A178" s="294" t="s">
        <v>305</v>
      </c>
      <c r="B178" s="295"/>
      <c r="C178" s="295"/>
      <c r="D178" s="296"/>
      <c r="E178" s="236">
        <v>61000</v>
      </c>
      <c r="F178" s="235"/>
      <c r="G178" s="235"/>
    </row>
    <row r="179" spans="1:7" s="68" customFormat="1" ht="12.75" x14ac:dyDescent="0.2">
      <c r="A179" s="342" t="s">
        <v>302</v>
      </c>
      <c r="B179" s="343"/>
      <c r="C179" s="343"/>
      <c r="D179" s="344"/>
      <c r="E179" s="188">
        <v>14000</v>
      </c>
      <c r="F179" s="188"/>
      <c r="G179" s="188"/>
    </row>
    <row r="180" spans="1:7" s="68" customFormat="1" ht="25.5" x14ac:dyDescent="0.2">
      <c r="A180" s="291">
        <v>4</v>
      </c>
      <c r="B180" s="292"/>
      <c r="C180" s="293"/>
      <c r="D180" s="19" t="s">
        <v>5</v>
      </c>
      <c r="E180" s="173">
        <f>E181</f>
        <v>75000</v>
      </c>
      <c r="F180" s="173"/>
      <c r="G180" s="173"/>
    </row>
    <row r="181" spans="1:7" s="68" customFormat="1" ht="25.5" x14ac:dyDescent="0.2">
      <c r="A181" s="72"/>
      <c r="B181" s="73"/>
      <c r="C181" s="73">
        <v>45</v>
      </c>
      <c r="D181" s="74" t="s">
        <v>83</v>
      </c>
      <c r="E181" s="173">
        <v>75000</v>
      </c>
      <c r="F181" s="173"/>
      <c r="G181" s="173"/>
    </row>
    <row r="182" spans="1:7" s="68" customFormat="1" ht="12.75" x14ac:dyDescent="0.2">
      <c r="A182" s="383" t="s">
        <v>297</v>
      </c>
      <c r="B182" s="383"/>
      <c r="C182" s="383"/>
      <c r="D182" s="383"/>
      <c r="E182" s="226">
        <f>E186</f>
        <v>35000</v>
      </c>
      <c r="F182" s="226"/>
      <c r="G182" s="226"/>
    </row>
    <row r="183" spans="1:7" s="68" customFormat="1" ht="12.75" x14ac:dyDescent="0.2">
      <c r="A183" s="179" t="s">
        <v>136</v>
      </c>
      <c r="B183" s="194"/>
      <c r="C183" s="194"/>
      <c r="D183" s="195"/>
      <c r="E183" s="200"/>
      <c r="F183" s="200"/>
      <c r="G183" s="200"/>
    </row>
    <row r="184" spans="1:7" s="68" customFormat="1" ht="12.75" x14ac:dyDescent="0.2">
      <c r="A184" s="294" t="s">
        <v>305</v>
      </c>
      <c r="B184" s="295"/>
      <c r="C184" s="295"/>
      <c r="D184" s="296"/>
      <c r="E184" s="201">
        <v>30000</v>
      </c>
      <c r="F184" s="201"/>
      <c r="G184" s="201"/>
    </row>
    <row r="185" spans="1:7" s="68" customFormat="1" ht="12.75" x14ac:dyDescent="0.2">
      <c r="A185" s="342" t="s">
        <v>302</v>
      </c>
      <c r="B185" s="343"/>
      <c r="C185" s="343"/>
      <c r="D185" s="344"/>
      <c r="E185" s="201">
        <v>5000</v>
      </c>
      <c r="F185" s="201"/>
      <c r="G185" s="201"/>
    </row>
    <row r="186" spans="1:7" s="68" customFormat="1" ht="25.5" x14ac:dyDescent="0.2">
      <c r="A186" s="291">
        <v>4</v>
      </c>
      <c r="B186" s="292"/>
      <c r="C186" s="293"/>
      <c r="D186" s="19" t="s">
        <v>5</v>
      </c>
      <c r="E186" s="174">
        <f>E187</f>
        <v>35000</v>
      </c>
      <c r="F186" s="174"/>
      <c r="G186" s="174"/>
    </row>
    <row r="187" spans="1:7" s="68" customFormat="1" ht="25.5" x14ac:dyDescent="0.2">
      <c r="A187" s="72"/>
      <c r="B187" s="73"/>
      <c r="C187" s="73">
        <v>45</v>
      </c>
      <c r="D187" s="74" t="s">
        <v>83</v>
      </c>
      <c r="E187" s="174">
        <v>35000</v>
      </c>
      <c r="F187" s="174"/>
      <c r="G187" s="174"/>
    </row>
    <row r="188" spans="1:7" s="68" customFormat="1" ht="25.5" customHeight="1" x14ac:dyDescent="0.2">
      <c r="A188" s="305" t="s">
        <v>298</v>
      </c>
      <c r="B188" s="306"/>
      <c r="C188" s="306"/>
      <c r="D188" s="307"/>
      <c r="E188" s="317">
        <f>E192</f>
        <v>20000</v>
      </c>
      <c r="F188" s="317">
        <f>F192</f>
        <v>0</v>
      </c>
      <c r="G188" s="317">
        <f>G192</f>
        <v>0</v>
      </c>
    </row>
    <row r="189" spans="1:7" s="68" customFormat="1" ht="0.75" customHeight="1" x14ac:dyDescent="0.2">
      <c r="A189" s="308"/>
      <c r="B189" s="309"/>
      <c r="C189" s="309"/>
      <c r="D189" s="310"/>
      <c r="E189" s="319"/>
      <c r="F189" s="319"/>
      <c r="G189" s="319"/>
    </row>
    <row r="190" spans="1:7" s="68" customFormat="1" ht="12.75" x14ac:dyDescent="0.2">
      <c r="A190" s="179" t="s">
        <v>136</v>
      </c>
      <c r="B190" s="194"/>
      <c r="C190" s="194"/>
      <c r="D190" s="195"/>
      <c r="E190" s="199"/>
      <c r="F190" s="199"/>
      <c r="G190" s="199"/>
    </row>
    <row r="191" spans="1:7" s="68" customFormat="1" ht="12.75" x14ac:dyDescent="0.2">
      <c r="A191" s="294" t="s">
        <v>305</v>
      </c>
      <c r="B191" s="295"/>
      <c r="C191" s="295"/>
      <c r="D191" s="296"/>
      <c r="E191" s="188">
        <v>20000</v>
      </c>
      <c r="F191" s="188"/>
      <c r="G191" s="188"/>
    </row>
    <row r="192" spans="1:7" s="68" customFormat="1" ht="25.5" x14ac:dyDescent="0.2">
      <c r="A192" s="291">
        <v>4</v>
      </c>
      <c r="B192" s="292"/>
      <c r="C192" s="293"/>
      <c r="D192" s="19" t="s">
        <v>5</v>
      </c>
      <c r="E192" s="173">
        <f>E193</f>
        <v>20000</v>
      </c>
      <c r="F192" s="173">
        <f t="shared" ref="F192:G192" si="44">F193</f>
        <v>0</v>
      </c>
      <c r="G192" s="173">
        <f t="shared" si="44"/>
        <v>0</v>
      </c>
    </row>
    <row r="193" spans="1:7" s="68" customFormat="1" ht="25.5" x14ac:dyDescent="0.2">
      <c r="A193" s="72"/>
      <c r="B193" s="73"/>
      <c r="C193" s="73">
        <v>45</v>
      </c>
      <c r="D193" s="74" t="s">
        <v>83</v>
      </c>
      <c r="E193" s="173">
        <v>20000</v>
      </c>
      <c r="F193" s="173"/>
      <c r="G193" s="173"/>
    </row>
    <row r="194" spans="1:7" s="68" customFormat="1" ht="25.5" customHeight="1" x14ac:dyDescent="0.2">
      <c r="A194" s="290" t="s">
        <v>301</v>
      </c>
      <c r="B194" s="290"/>
      <c r="C194" s="290"/>
      <c r="D194" s="290"/>
      <c r="E194" s="222">
        <f t="shared" ref="E194:G194" si="45">E198</f>
        <v>160000</v>
      </c>
      <c r="F194" s="222">
        <f t="shared" si="45"/>
        <v>0</v>
      </c>
      <c r="G194" s="222">
        <f t="shared" si="45"/>
        <v>0</v>
      </c>
    </row>
    <row r="195" spans="1:7" s="68" customFormat="1" ht="12.75" x14ac:dyDescent="0.2">
      <c r="A195" s="193" t="s">
        <v>136</v>
      </c>
      <c r="B195" s="194"/>
      <c r="C195" s="194"/>
      <c r="D195" s="195"/>
      <c r="E195" s="199"/>
      <c r="F195" s="199"/>
      <c r="G195" s="199"/>
    </row>
    <row r="196" spans="1:7" s="68" customFormat="1" ht="12.75" x14ac:dyDescent="0.2">
      <c r="A196" s="294" t="s">
        <v>305</v>
      </c>
      <c r="B196" s="295"/>
      <c r="C196" s="295"/>
      <c r="D196" s="296"/>
      <c r="E196" s="188">
        <v>40000</v>
      </c>
      <c r="F196" s="188"/>
      <c r="G196" s="188"/>
    </row>
    <row r="197" spans="1:7" s="68" customFormat="1" ht="12.75" x14ac:dyDescent="0.2">
      <c r="A197" s="342" t="s">
        <v>302</v>
      </c>
      <c r="B197" s="343"/>
      <c r="C197" s="343"/>
      <c r="D197" s="344"/>
      <c r="E197" s="188">
        <f>70000+50000</f>
        <v>120000</v>
      </c>
      <c r="F197" s="188"/>
      <c r="G197" s="188"/>
    </row>
    <row r="198" spans="1:7" s="68" customFormat="1" ht="25.5" x14ac:dyDescent="0.2">
      <c r="A198" s="291">
        <v>4</v>
      </c>
      <c r="B198" s="292"/>
      <c r="C198" s="293"/>
      <c r="D198" s="19" t="s">
        <v>5</v>
      </c>
      <c r="E198" s="173">
        <f>E199</f>
        <v>160000</v>
      </c>
      <c r="F198" s="173">
        <f t="shared" ref="F198" si="46">F199</f>
        <v>0</v>
      </c>
      <c r="G198" s="173"/>
    </row>
    <row r="199" spans="1:7" s="68" customFormat="1" ht="25.5" x14ac:dyDescent="0.2">
      <c r="A199" s="297">
        <v>42</v>
      </c>
      <c r="B199" s="298"/>
      <c r="C199" s="299"/>
      <c r="D199" s="19" t="s">
        <v>81</v>
      </c>
      <c r="E199" s="173">
        <v>160000</v>
      </c>
      <c r="F199" s="173"/>
      <c r="G199" s="173"/>
    </row>
    <row r="200" spans="1:7" s="68" customFormat="1" ht="15" customHeight="1" x14ac:dyDescent="0.2">
      <c r="A200" s="305" t="s">
        <v>196</v>
      </c>
      <c r="B200" s="306"/>
      <c r="C200" s="306"/>
      <c r="D200" s="307"/>
      <c r="E200" s="317">
        <f>E206</f>
        <v>130000</v>
      </c>
      <c r="F200" s="317"/>
      <c r="G200" s="317"/>
    </row>
    <row r="201" spans="1:7" s="68" customFormat="1" ht="24" customHeight="1" x14ac:dyDescent="0.2">
      <c r="A201" s="308"/>
      <c r="B201" s="309"/>
      <c r="C201" s="309"/>
      <c r="D201" s="310"/>
      <c r="E201" s="319"/>
      <c r="F201" s="319"/>
      <c r="G201" s="319"/>
    </row>
    <row r="202" spans="1:7" s="68" customFormat="1" ht="12.75" x14ac:dyDescent="0.2">
      <c r="A202" s="193" t="s">
        <v>136</v>
      </c>
      <c r="B202" s="194"/>
      <c r="C202" s="194"/>
      <c r="D202" s="195"/>
      <c r="E202" s="199"/>
      <c r="F202" s="199"/>
      <c r="G202" s="199"/>
    </row>
    <row r="203" spans="1:7" s="68" customFormat="1" ht="12.75" x14ac:dyDescent="0.2">
      <c r="A203" s="294" t="s">
        <v>305</v>
      </c>
      <c r="B203" s="295"/>
      <c r="C203" s="295"/>
      <c r="D203" s="296"/>
      <c r="E203" s="236">
        <v>4000</v>
      </c>
      <c r="F203" s="235"/>
      <c r="G203" s="235"/>
    </row>
    <row r="204" spans="1:7" s="68" customFormat="1" ht="12.75" x14ac:dyDescent="0.2">
      <c r="A204" s="294" t="s">
        <v>303</v>
      </c>
      <c r="B204" s="295"/>
      <c r="C204" s="295"/>
      <c r="D204" s="296"/>
      <c r="E204" s="188">
        <v>50000</v>
      </c>
      <c r="F204" s="188"/>
      <c r="G204" s="188"/>
    </row>
    <row r="205" spans="1:7" s="68" customFormat="1" ht="12.75" x14ac:dyDescent="0.2">
      <c r="A205" s="342" t="s">
        <v>302</v>
      </c>
      <c r="B205" s="343"/>
      <c r="C205" s="343"/>
      <c r="D205" s="344"/>
      <c r="E205" s="188">
        <f>70000+6000</f>
        <v>76000</v>
      </c>
      <c r="F205" s="188"/>
      <c r="G205" s="188"/>
    </row>
    <row r="206" spans="1:7" s="68" customFormat="1" ht="25.5" x14ac:dyDescent="0.2">
      <c r="A206" s="291">
        <v>4</v>
      </c>
      <c r="B206" s="292"/>
      <c r="C206" s="293"/>
      <c r="D206" s="19" t="s">
        <v>5</v>
      </c>
      <c r="E206" s="173">
        <f>E207</f>
        <v>130000</v>
      </c>
      <c r="F206" s="173"/>
      <c r="G206" s="173"/>
    </row>
    <row r="207" spans="1:7" s="68" customFormat="1" ht="25.5" x14ac:dyDescent="0.2">
      <c r="A207" s="297">
        <v>42</v>
      </c>
      <c r="B207" s="298"/>
      <c r="C207" s="299"/>
      <c r="D207" s="19" t="s">
        <v>81</v>
      </c>
      <c r="E207" s="173">
        <v>130000</v>
      </c>
      <c r="F207" s="173"/>
      <c r="G207" s="173"/>
    </row>
    <row r="208" spans="1:7" s="68" customFormat="1" ht="24.75" customHeight="1" x14ac:dyDescent="0.2">
      <c r="A208" s="290" t="s">
        <v>197</v>
      </c>
      <c r="B208" s="290"/>
      <c r="C208" s="290"/>
      <c r="D208" s="290"/>
      <c r="E208" s="222">
        <f>E211</f>
        <v>315750</v>
      </c>
      <c r="F208" s="222"/>
      <c r="G208" s="222"/>
    </row>
    <row r="209" spans="1:7" s="68" customFormat="1" ht="12.75" x14ac:dyDescent="0.2">
      <c r="A209" s="193" t="s">
        <v>136</v>
      </c>
      <c r="B209" s="194"/>
      <c r="C209" s="194"/>
      <c r="D209" s="195"/>
      <c r="E209" s="199"/>
      <c r="F209" s="199"/>
      <c r="G209" s="199"/>
    </row>
    <row r="210" spans="1:7" s="68" customFormat="1" ht="12.75" x14ac:dyDescent="0.2">
      <c r="A210" s="294" t="s">
        <v>307</v>
      </c>
      <c r="B210" s="295"/>
      <c r="C210" s="295"/>
      <c r="D210" s="296"/>
      <c r="E210" s="188">
        <f>E208</f>
        <v>315750</v>
      </c>
      <c r="F210" s="188"/>
      <c r="G210" s="188"/>
    </row>
    <row r="211" spans="1:7" s="68" customFormat="1" ht="25.5" x14ac:dyDescent="0.2">
      <c r="A211" s="291">
        <v>4</v>
      </c>
      <c r="B211" s="292"/>
      <c r="C211" s="293"/>
      <c r="D211" s="19" t="s">
        <v>5</v>
      </c>
      <c r="E211" s="173">
        <f>E212</f>
        <v>315750</v>
      </c>
      <c r="F211" s="173"/>
      <c r="G211" s="173"/>
    </row>
    <row r="212" spans="1:7" s="68" customFormat="1" ht="25.5" x14ac:dyDescent="0.2">
      <c r="A212" s="297">
        <v>42</v>
      </c>
      <c r="B212" s="298"/>
      <c r="C212" s="299"/>
      <c r="D212" s="19" t="s">
        <v>81</v>
      </c>
      <c r="E212" s="173">
        <v>315750</v>
      </c>
      <c r="F212" s="173"/>
      <c r="G212" s="173"/>
    </row>
    <row r="213" spans="1:7" s="68" customFormat="1" ht="25.5" customHeight="1" x14ac:dyDescent="0.2">
      <c r="A213" s="290" t="s">
        <v>288</v>
      </c>
      <c r="B213" s="290"/>
      <c r="C213" s="290"/>
      <c r="D213" s="290"/>
      <c r="E213" s="222">
        <f>E216</f>
        <v>7000</v>
      </c>
      <c r="F213" s="229"/>
      <c r="G213" s="229"/>
    </row>
    <row r="214" spans="1:7" s="68" customFormat="1" ht="12.75" x14ac:dyDescent="0.2">
      <c r="A214" s="193" t="s">
        <v>136</v>
      </c>
      <c r="B214" s="194"/>
      <c r="C214" s="194"/>
      <c r="D214" s="195"/>
      <c r="E214" s="199"/>
      <c r="F214" s="199"/>
      <c r="G214" s="199"/>
    </row>
    <row r="215" spans="1:7" s="68" customFormat="1" ht="12.75" x14ac:dyDescent="0.2">
      <c r="A215" s="294" t="s">
        <v>306</v>
      </c>
      <c r="B215" s="295"/>
      <c r="C215" s="295"/>
      <c r="D215" s="296"/>
      <c r="E215" s="188">
        <v>7000</v>
      </c>
      <c r="F215" s="188"/>
      <c r="G215" s="188"/>
    </row>
    <row r="216" spans="1:7" s="68" customFormat="1" ht="25.5" x14ac:dyDescent="0.2">
      <c r="A216" s="291">
        <v>4</v>
      </c>
      <c r="B216" s="292"/>
      <c r="C216" s="293"/>
      <c r="D216" s="19" t="s">
        <v>5</v>
      </c>
      <c r="E216" s="173">
        <f>E217</f>
        <v>7000</v>
      </c>
      <c r="F216" s="173"/>
      <c r="G216" s="173"/>
    </row>
    <row r="217" spans="1:7" s="68" customFormat="1" ht="25.5" x14ac:dyDescent="0.2">
      <c r="A217" s="297">
        <v>42</v>
      </c>
      <c r="B217" s="298"/>
      <c r="C217" s="299"/>
      <c r="D217" s="19" t="s">
        <v>81</v>
      </c>
      <c r="E217" s="173">
        <v>7000</v>
      </c>
      <c r="F217" s="173"/>
      <c r="G217" s="173"/>
    </row>
    <row r="218" spans="1:7" s="68" customFormat="1" ht="25.5" customHeight="1" x14ac:dyDescent="0.2">
      <c r="A218" s="290" t="s">
        <v>198</v>
      </c>
      <c r="B218" s="290"/>
      <c r="C218" s="290"/>
      <c r="D218" s="290"/>
      <c r="E218" s="229"/>
      <c r="F218" s="222">
        <f>F222</f>
        <v>207700</v>
      </c>
      <c r="G218" s="222">
        <f>G222</f>
        <v>275000</v>
      </c>
    </row>
    <row r="219" spans="1:7" s="68" customFormat="1" ht="12.75" x14ac:dyDescent="0.2">
      <c r="A219" s="193" t="s">
        <v>136</v>
      </c>
      <c r="B219" s="194"/>
      <c r="C219" s="194"/>
      <c r="D219" s="195"/>
      <c r="E219" s="202"/>
      <c r="F219" s="202"/>
      <c r="G219" s="202"/>
    </row>
    <row r="220" spans="1:7" s="68" customFormat="1" ht="12.75" x14ac:dyDescent="0.2">
      <c r="A220" s="294" t="s">
        <v>303</v>
      </c>
      <c r="B220" s="295"/>
      <c r="C220" s="295"/>
      <c r="D220" s="296"/>
      <c r="E220" s="188"/>
      <c r="F220" s="188"/>
      <c r="G220" s="188">
        <v>35000</v>
      </c>
    </row>
    <row r="221" spans="1:7" s="68" customFormat="1" ht="12.75" x14ac:dyDescent="0.2">
      <c r="A221" s="294" t="s">
        <v>307</v>
      </c>
      <c r="B221" s="295"/>
      <c r="C221" s="295"/>
      <c r="D221" s="296"/>
      <c r="E221" s="188"/>
      <c r="F221" s="188">
        <v>207700</v>
      </c>
      <c r="G221" s="188">
        <v>240000</v>
      </c>
    </row>
    <row r="222" spans="1:7" s="68" customFormat="1" ht="25.5" x14ac:dyDescent="0.2">
      <c r="A222" s="291">
        <v>4</v>
      </c>
      <c r="B222" s="292"/>
      <c r="C222" s="293"/>
      <c r="D222" s="19" t="s">
        <v>5</v>
      </c>
      <c r="E222" s="173"/>
      <c r="F222" s="173">
        <f>F223</f>
        <v>207700</v>
      </c>
      <c r="G222" s="173">
        <f>G223</f>
        <v>275000</v>
      </c>
    </row>
    <row r="223" spans="1:7" s="68" customFormat="1" ht="25.5" x14ac:dyDescent="0.2">
      <c r="A223" s="297">
        <v>42</v>
      </c>
      <c r="B223" s="298"/>
      <c r="C223" s="299"/>
      <c r="D223" s="19" t="s">
        <v>81</v>
      </c>
      <c r="E223" s="173"/>
      <c r="F223" s="173">
        <v>207700</v>
      </c>
      <c r="G223" s="173">
        <v>275000</v>
      </c>
    </row>
    <row r="224" spans="1:7" s="68" customFormat="1" ht="24.75" customHeight="1" x14ac:dyDescent="0.2">
      <c r="A224" s="290" t="s">
        <v>322</v>
      </c>
      <c r="B224" s="290"/>
      <c r="C224" s="290"/>
      <c r="D224" s="290"/>
      <c r="E224" s="229"/>
      <c r="F224" s="222">
        <f>F230</f>
        <v>47000</v>
      </c>
      <c r="G224" s="222">
        <f>G230</f>
        <v>138000</v>
      </c>
    </row>
    <row r="225" spans="1:7" s="68" customFormat="1" ht="12.75" x14ac:dyDescent="0.2">
      <c r="A225" s="193" t="s">
        <v>136</v>
      </c>
      <c r="B225" s="194"/>
      <c r="C225" s="194"/>
      <c r="D225" s="195"/>
      <c r="E225" s="173"/>
      <c r="F225" s="173"/>
      <c r="G225" s="173"/>
    </row>
    <row r="226" spans="1:7" s="68" customFormat="1" ht="12.75" x14ac:dyDescent="0.2">
      <c r="A226" s="294" t="s">
        <v>305</v>
      </c>
      <c r="B226" s="295"/>
      <c r="C226" s="295"/>
      <c r="D226" s="296"/>
      <c r="E226" s="188"/>
      <c r="F226" s="188"/>
      <c r="G226" s="188">
        <v>5520</v>
      </c>
    </row>
    <row r="227" spans="1:7" s="68" customFormat="1" ht="12.75" x14ac:dyDescent="0.2">
      <c r="A227" s="294" t="s">
        <v>303</v>
      </c>
      <c r="B227" s="295"/>
      <c r="C227" s="295"/>
      <c r="D227" s="296"/>
      <c r="E227" s="188"/>
      <c r="F227" s="188">
        <v>35000</v>
      </c>
      <c r="G227" s="188"/>
    </row>
    <row r="228" spans="1:7" s="68" customFormat="1" ht="12.75" x14ac:dyDescent="0.2">
      <c r="A228" s="294" t="s">
        <v>307</v>
      </c>
      <c r="B228" s="295"/>
      <c r="C228" s="295"/>
      <c r="D228" s="296"/>
      <c r="E228" s="188"/>
      <c r="F228" s="188"/>
      <c r="G228" s="188">
        <v>100000</v>
      </c>
    </row>
    <row r="229" spans="1:7" s="68" customFormat="1" ht="12.75" x14ac:dyDescent="0.2">
      <c r="A229" s="342" t="s">
        <v>302</v>
      </c>
      <c r="B229" s="343"/>
      <c r="C229" s="343"/>
      <c r="D229" s="344"/>
      <c r="E229" s="188"/>
      <c r="F229" s="188">
        <v>12000</v>
      </c>
      <c r="G229" s="188">
        <v>32480</v>
      </c>
    </row>
    <row r="230" spans="1:7" s="68" customFormat="1" ht="25.5" x14ac:dyDescent="0.2">
      <c r="A230" s="291">
        <v>4</v>
      </c>
      <c r="B230" s="292"/>
      <c r="C230" s="293"/>
      <c r="D230" s="19" t="s">
        <v>5</v>
      </c>
      <c r="E230" s="173"/>
      <c r="F230" s="173">
        <f>F231</f>
        <v>47000</v>
      </c>
      <c r="G230" s="173">
        <f>G231</f>
        <v>138000</v>
      </c>
    </row>
    <row r="231" spans="1:7" s="68" customFormat="1" ht="25.5" x14ac:dyDescent="0.2">
      <c r="A231" s="297">
        <v>42</v>
      </c>
      <c r="B231" s="298"/>
      <c r="C231" s="299"/>
      <c r="D231" s="19" t="s">
        <v>81</v>
      </c>
      <c r="E231" s="173"/>
      <c r="F231" s="173">
        <v>47000</v>
      </c>
      <c r="G231" s="173">
        <v>138000</v>
      </c>
    </row>
    <row r="232" spans="1:7" s="68" customFormat="1" ht="12.75" x14ac:dyDescent="0.2">
      <c r="A232" s="381" t="s">
        <v>118</v>
      </c>
      <c r="B232" s="382"/>
      <c r="C232" s="382"/>
      <c r="D232" s="382"/>
      <c r="E232" s="320">
        <f t="shared" ref="E232:G232" si="47">E234</f>
        <v>20000</v>
      </c>
      <c r="F232" s="320">
        <f t="shared" si="47"/>
        <v>0</v>
      </c>
      <c r="G232" s="320">
        <f t="shared" si="47"/>
        <v>0</v>
      </c>
    </row>
    <row r="233" spans="1:7" s="68" customFormat="1" ht="12.75" x14ac:dyDescent="0.2">
      <c r="A233" s="203" t="s">
        <v>71</v>
      </c>
      <c r="B233" s="204"/>
      <c r="C233" s="204"/>
      <c r="D233" s="204"/>
      <c r="E233" s="321"/>
      <c r="F233" s="321"/>
      <c r="G233" s="321"/>
    </row>
    <row r="234" spans="1:7" s="68" customFormat="1" ht="12.75" x14ac:dyDescent="0.2">
      <c r="A234" s="300" t="s">
        <v>199</v>
      </c>
      <c r="B234" s="301"/>
      <c r="C234" s="301"/>
      <c r="D234" s="330"/>
      <c r="E234" s="379">
        <f>E239</f>
        <v>20000</v>
      </c>
      <c r="F234" s="379">
        <f t="shared" ref="F234:G234" si="48">F239</f>
        <v>0</v>
      </c>
      <c r="G234" s="379">
        <f t="shared" si="48"/>
        <v>0</v>
      </c>
    </row>
    <row r="235" spans="1:7" s="68" customFormat="1" ht="12.75" x14ac:dyDescent="0.2">
      <c r="A235" s="322" t="s">
        <v>82</v>
      </c>
      <c r="B235" s="323"/>
      <c r="C235" s="323"/>
      <c r="D235" s="323"/>
      <c r="E235" s="380"/>
      <c r="F235" s="380"/>
      <c r="G235" s="380"/>
    </row>
    <row r="236" spans="1:7" s="68" customFormat="1" ht="12.75" x14ac:dyDescent="0.2">
      <c r="A236" s="193" t="s">
        <v>141</v>
      </c>
      <c r="B236" s="194"/>
      <c r="C236" s="194"/>
      <c r="D236" s="195"/>
      <c r="E236" s="199"/>
      <c r="F236" s="199"/>
      <c r="G236" s="199"/>
    </row>
    <row r="237" spans="1:7" s="68" customFormat="1" ht="12.75" x14ac:dyDescent="0.2">
      <c r="A237" s="294" t="s">
        <v>315</v>
      </c>
      <c r="B237" s="295"/>
      <c r="C237" s="295"/>
      <c r="D237" s="295"/>
      <c r="E237" s="236">
        <v>10000</v>
      </c>
      <c r="F237" s="236"/>
      <c r="G237" s="236"/>
    </row>
    <row r="238" spans="1:7" s="68" customFormat="1" ht="12.75" x14ac:dyDescent="0.2">
      <c r="A238" s="294" t="s">
        <v>307</v>
      </c>
      <c r="B238" s="295"/>
      <c r="C238" s="295"/>
      <c r="D238" s="296"/>
      <c r="E238" s="188">
        <v>10000</v>
      </c>
      <c r="F238" s="188"/>
      <c r="G238" s="188"/>
    </row>
    <row r="239" spans="1:7" s="68" customFormat="1" ht="25.5" x14ac:dyDescent="0.2">
      <c r="A239" s="291">
        <v>4</v>
      </c>
      <c r="B239" s="292"/>
      <c r="C239" s="293"/>
      <c r="D239" s="39" t="s">
        <v>5</v>
      </c>
      <c r="E239" s="173">
        <f>E240</f>
        <v>20000</v>
      </c>
      <c r="F239" s="173">
        <f t="shared" ref="F239:G239" si="49">F240</f>
        <v>0</v>
      </c>
      <c r="G239" s="173">
        <f t="shared" si="49"/>
        <v>0</v>
      </c>
    </row>
    <row r="240" spans="1:7" s="68" customFormat="1" ht="25.5" x14ac:dyDescent="0.2">
      <c r="A240" s="297">
        <v>42</v>
      </c>
      <c r="B240" s="298"/>
      <c r="C240" s="299"/>
      <c r="D240" s="39" t="s">
        <v>81</v>
      </c>
      <c r="E240" s="173">
        <v>20000</v>
      </c>
      <c r="F240" s="173"/>
      <c r="G240" s="173"/>
    </row>
    <row r="241" spans="1:7" s="68" customFormat="1" ht="12.75" x14ac:dyDescent="0.2">
      <c r="A241" s="192" t="s">
        <v>119</v>
      </c>
      <c r="B241" s="192"/>
      <c r="C241" s="192"/>
      <c r="D241" s="192"/>
      <c r="E241" s="191">
        <f>E242+E249+E254</f>
        <v>23290</v>
      </c>
      <c r="F241" s="191">
        <f>F242+F249+F254</f>
        <v>42700</v>
      </c>
      <c r="G241" s="191">
        <f>G242+G249+G254</f>
        <v>50800</v>
      </c>
    </row>
    <row r="242" spans="1:7" s="68" customFormat="1" ht="12.75" x14ac:dyDescent="0.2">
      <c r="A242" s="215" t="s">
        <v>200</v>
      </c>
      <c r="B242" s="215"/>
      <c r="C242" s="215"/>
      <c r="D242" s="215"/>
      <c r="E242" s="228">
        <f t="shared" ref="E242:G242" si="50">E246</f>
        <v>14060</v>
      </c>
      <c r="F242" s="228">
        <f t="shared" si="50"/>
        <v>15900</v>
      </c>
      <c r="G242" s="228">
        <f t="shared" si="50"/>
        <v>16400</v>
      </c>
    </row>
    <row r="243" spans="1:7" s="68" customFormat="1" ht="12.75" x14ac:dyDescent="0.2">
      <c r="A243" s="193" t="s">
        <v>142</v>
      </c>
      <c r="B243" s="194"/>
      <c r="C243" s="194"/>
      <c r="D243" s="195"/>
      <c r="E243" s="199"/>
      <c r="F243" s="199"/>
      <c r="G243" s="199"/>
    </row>
    <row r="244" spans="1:7" s="68" customFormat="1" ht="12.75" x14ac:dyDescent="0.2">
      <c r="A244" s="294" t="s">
        <v>315</v>
      </c>
      <c r="B244" s="295"/>
      <c r="C244" s="295"/>
      <c r="D244" s="295"/>
      <c r="E244" s="188">
        <v>14060</v>
      </c>
      <c r="F244" s="188">
        <v>5900</v>
      </c>
      <c r="G244" s="188">
        <v>16400</v>
      </c>
    </row>
    <row r="245" spans="1:7" s="68" customFormat="1" ht="12.75" x14ac:dyDescent="0.2">
      <c r="A245" s="342" t="s">
        <v>302</v>
      </c>
      <c r="B245" s="343"/>
      <c r="C245" s="343"/>
      <c r="D245" s="344"/>
      <c r="E245" s="188"/>
      <c r="F245" s="188">
        <v>10000</v>
      </c>
      <c r="G245" s="188"/>
    </row>
    <row r="246" spans="1:7" s="68" customFormat="1" ht="12.75" x14ac:dyDescent="0.2">
      <c r="A246" s="291">
        <v>3</v>
      </c>
      <c r="B246" s="292"/>
      <c r="C246" s="293"/>
      <c r="D246" s="19" t="s">
        <v>18</v>
      </c>
      <c r="E246" s="80">
        <f>E247+E248</f>
        <v>14060</v>
      </c>
      <c r="F246" s="80">
        <f t="shared" ref="F246:G246" si="51">F247+F248</f>
        <v>15900</v>
      </c>
      <c r="G246" s="80">
        <f t="shared" si="51"/>
        <v>16400</v>
      </c>
    </row>
    <row r="247" spans="1:7" s="68" customFormat="1" ht="12.75" x14ac:dyDescent="0.2">
      <c r="A247" s="297">
        <v>32</v>
      </c>
      <c r="B247" s="298"/>
      <c r="C247" s="299"/>
      <c r="D247" s="19" t="s">
        <v>32</v>
      </c>
      <c r="E247" s="173">
        <v>11660</v>
      </c>
      <c r="F247" s="173">
        <v>13500</v>
      </c>
      <c r="G247" s="173">
        <v>14000</v>
      </c>
    </row>
    <row r="248" spans="1:7" s="68" customFormat="1" ht="25.5" x14ac:dyDescent="0.2">
      <c r="A248" s="287">
        <v>36</v>
      </c>
      <c r="B248" s="288"/>
      <c r="C248" s="289"/>
      <c r="D248" s="39" t="s">
        <v>47</v>
      </c>
      <c r="E248" s="173">
        <v>2400</v>
      </c>
      <c r="F248" s="173">
        <v>2400</v>
      </c>
      <c r="G248" s="173">
        <v>2400</v>
      </c>
    </row>
    <row r="249" spans="1:7" s="68" customFormat="1" ht="24.75" customHeight="1" x14ac:dyDescent="0.2">
      <c r="A249" s="302" t="s">
        <v>201</v>
      </c>
      <c r="B249" s="303"/>
      <c r="C249" s="303"/>
      <c r="D249" s="304"/>
      <c r="E249" s="218">
        <f>E252</f>
        <v>9230</v>
      </c>
      <c r="F249" s="218">
        <f t="shared" ref="F249:G249" si="52">F252</f>
        <v>9300</v>
      </c>
      <c r="G249" s="218">
        <f t="shared" si="52"/>
        <v>9400</v>
      </c>
    </row>
    <row r="250" spans="1:7" s="68" customFormat="1" ht="12.75" x14ac:dyDescent="0.2">
      <c r="A250" s="193" t="s">
        <v>143</v>
      </c>
      <c r="B250" s="194"/>
      <c r="C250" s="194"/>
      <c r="D250" s="195"/>
      <c r="E250" s="199"/>
      <c r="F250" s="199"/>
      <c r="G250" s="199"/>
    </row>
    <row r="251" spans="1:7" s="68" customFormat="1" ht="12.75" x14ac:dyDescent="0.2">
      <c r="A251" s="294" t="s">
        <v>315</v>
      </c>
      <c r="B251" s="295"/>
      <c r="C251" s="295"/>
      <c r="D251" s="295"/>
      <c r="E251" s="188">
        <v>9230</v>
      </c>
      <c r="F251" s="188">
        <v>9300</v>
      </c>
      <c r="G251" s="188">
        <v>9400</v>
      </c>
    </row>
    <row r="252" spans="1:7" s="68" customFormat="1" ht="12.75" x14ac:dyDescent="0.2">
      <c r="A252" s="291">
        <v>3</v>
      </c>
      <c r="B252" s="292"/>
      <c r="C252" s="293"/>
      <c r="D252" s="19" t="s">
        <v>18</v>
      </c>
      <c r="E252" s="80">
        <f>E253</f>
        <v>9230</v>
      </c>
      <c r="F252" s="80">
        <f t="shared" ref="F252:G252" si="53">F253</f>
        <v>9300</v>
      </c>
      <c r="G252" s="80">
        <f t="shared" si="53"/>
        <v>9400</v>
      </c>
    </row>
    <row r="253" spans="1:7" s="68" customFormat="1" ht="12.75" x14ac:dyDescent="0.2">
      <c r="A253" s="297">
        <v>32</v>
      </c>
      <c r="B253" s="298"/>
      <c r="C253" s="299"/>
      <c r="D253" s="19" t="s">
        <v>32</v>
      </c>
      <c r="E253" s="173">
        <v>9230</v>
      </c>
      <c r="F253" s="173">
        <v>9300</v>
      </c>
      <c r="G253" s="173">
        <v>9400</v>
      </c>
    </row>
    <row r="254" spans="1:7" s="68" customFormat="1" ht="24.75" customHeight="1" x14ac:dyDescent="0.2">
      <c r="A254" s="302" t="s">
        <v>202</v>
      </c>
      <c r="B254" s="303"/>
      <c r="C254" s="303"/>
      <c r="D254" s="304"/>
      <c r="E254" s="218">
        <f>E257</f>
        <v>0</v>
      </c>
      <c r="F254" s="218">
        <f>F257</f>
        <v>17500</v>
      </c>
      <c r="G254" s="218">
        <f>G257</f>
        <v>25000</v>
      </c>
    </row>
    <row r="255" spans="1:7" s="68" customFormat="1" ht="12.75" x14ac:dyDescent="0.2">
      <c r="A255" s="193" t="s">
        <v>144</v>
      </c>
      <c r="B255" s="194"/>
      <c r="C255" s="194"/>
      <c r="D255" s="195"/>
      <c r="E255" s="199"/>
      <c r="F255" s="199"/>
      <c r="G255" s="199"/>
    </row>
    <row r="256" spans="1:7" s="68" customFormat="1" ht="12.75" x14ac:dyDescent="0.2">
      <c r="A256" s="294" t="s">
        <v>315</v>
      </c>
      <c r="B256" s="295"/>
      <c r="C256" s="295"/>
      <c r="D256" s="295"/>
      <c r="E256" s="188"/>
      <c r="F256" s="188">
        <v>17500</v>
      </c>
      <c r="G256" s="188">
        <v>25000</v>
      </c>
    </row>
    <row r="257" spans="1:7" s="68" customFormat="1" ht="25.5" x14ac:dyDescent="0.2">
      <c r="A257" s="291">
        <v>4</v>
      </c>
      <c r="B257" s="292"/>
      <c r="C257" s="293"/>
      <c r="D257" s="39" t="s">
        <v>5</v>
      </c>
      <c r="E257" s="80">
        <f>E258</f>
        <v>0</v>
      </c>
      <c r="F257" s="80">
        <f t="shared" ref="F257:G257" si="54">F258</f>
        <v>17500</v>
      </c>
      <c r="G257" s="80">
        <f t="shared" si="54"/>
        <v>25000</v>
      </c>
    </row>
    <row r="258" spans="1:7" s="68" customFormat="1" ht="25.5" x14ac:dyDescent="0.2">
      <c r="A258" s="297">
        <v>42</v>
      </c>
      <c r="B258" s="298"/>
      <c r="C258" s="299"/>
      <c r="D258" s="39" t="s">
        <v>81</v>
      </c>
      <c r="E258" s="173"/>
      <c r="F258" s="173">
        <v>17500</v>
      </c>
      <c r="G258" s="173">
        <v>25000</v>
      </c>
    </row>
    <row r="259" spans="1:7" s="68" customFormat="1" ht="12.75" x14ac:dyDescent="0.2">
      <c r="A259" s="192" t="s">
        <v>120</v>
      </c>
      <c r="B259" s="192"/>
      <c r="C259" s="192"/>
      <c r="D259" s="192"/>
      <c r="E259" s="205">
        <f t="shared" ref="E259:G259" si="55">E260</f>
        <v>15700</v>
      </c>
      <c r="F259" s="205">
        <f t="shared" si="55"/>
        <v>17200</v>
      </c>
      <c r="G259" s="205">
        <f t="shared" si="55"/>
        <v>17200</v>
      </c>
    </row>
    <row r="260" spans="1:7" s="68" customFormat="1" ht="12.75" x14ac:dyDescent="0.2">
      <c r="A260" s="215" t="s">
        <v>203</v>
      </c>
      <c r="B260" s="215"/>
      <c r="C260" s="215"/>
      <c r="D260" s="215"/>
      <c r="E260" s="227">
        <f t="shared" ref="E260:G260" si="56">E263</f>
        <v>15700</v>
      </c>
      <c r="F260" s="227">
        <f t="shared" si="56"/>
        <v>17200</v>
      </c>
      <c r="G260" s="227">
        <f t="shared" si="56"/>
        <v>17200</v>
      </c>
    </row>
    <row r="261" spans="1:7" s="68" customFormat="1" ht="12.75" x14ac:dyDescent="0.2">
      <c r="A261" s="373" t="s">
        <v>145</v>
      </c>
      <c r="B261" s="374"/>
      <c r="C261" s="374"/>
      <c r="D261" s="374"/>
      <c r="E261" s="374"/>
      <c r="F261" s="374"/>
      <c r="G261" s="375"/>
    </row>
    <row r="262" spans="1:7" s="68" customFormat="1" ht="12.75" x14ac:dyDescent="0.2">
      <c r="A262" s="294" t="s">
        <v>315</v>
      </c>
      <c r="B262" s="295"/>
      <c r="C262" s="295"/>
      <c r="D262" s="295"/>
      <c r="E262" s="188">
        <v>15700</v>
      </c>
      <c r="F262" s="188">
        <v>17200</v>
      </c>
      <c r="G262" s="188">
        <v>17200</v>
      </c>
    </row>
    <row r="263" spans="1:7" s="68" customFormat="1" ht="12.75" x14ac:dyDescent="0.2">
      <c r="A263" s="291">
        <v>3</v>
      </c>
      <c r="B263" s="292"/>
      <c r="C263" s="293"/>
      <c r="D263" s="39" t="s">
        <v>18</v>
      </c>
      <c r="E263" s="80">
        <f>E264+E265</f>
        <v>15700</v>
      </c>
      <c r="F263" s="80">
        <f t="shared" ref="F263:G263" si="57">F264+F265</f>
        <v>17200</v>
      </c>
      <c r="G263" s="80">
        <f t="shared" si="57"/>
        <v>17200</v>
      </c>
    </row>
    <row r="264" spans="1:7" s="68" customFormat="1" ht="12.75" x14ac:dyDescent="0.2">
      <c r="A264" s="297">
        <v>32</v>
      </c>
      <c r="B264" s="298"/>
      <c r="C264" s="299"/>
      <c r="D264" s="39" t="s">
        <v>32</v>
      </c>
      <c r="E264" s="173">
        <v>15400</v>
      </c>
      <c r="F264" s="173">
        <v>17000</v>
      </c>
      <c r="G264" s="173">
        <v>17000</v>
      </c>
    </row>
    <row r="265" spans="1:7" s="68" customFormat="1" ht="12.75" x14ac:dyDescent="0.2">
      <c r="A265" s="297">
        <v>35</v>
      </c>
      <c r="B265" s="298"/>
      <c r="C265" s="299"/>
      <c r="D265" s="39" t="s">
        <v>46</v>
      </c>
      <c r="E265" s="173">
        <v>300</v>
      </c>
      <c r="F265" s="173">
        <v>200</v>
      </c>
      <c r="G265" s="173">
        <v>200</v>
      </c>
    </row>
    <row r="266" spans="1:7" s="68" customFormat="1" ht="12.75" x14ac:dyDescent="0.2">
      <c r="A266" s="331" t="s">
        <v>121</v>
      </c>
      <c r="B266" s="332"/>
      <c r="C266" s="332"/>
      <c r="D266" s="333"/>
      <c r="E266" s="185">
        <f>E267+E272+E282+E287+E292</f>
        <v>77500</v>
      </c>
      <c r="F266" s="185">
        <f>F267+F272+F282+F287+F292</f>
        <v>301000</v>
      </c>
      <c r="G266" s="185">
        <f>G267+G272+G282+G287+G292</f>
        <v>258000</v>
      </c>
    </row>
    <row r="267" spans="1:7" s="68" customFormat="1" ht="24.75" customHeight="1" x14ac:dyDescent="0.2">
      <c r="A267" s="302" t="s">
        <v>204</v>
      </c>
      <c r="B267" s="303"/>
      <c r="C267" s="303"/>
      <c r="D267" s="304"/>
      <c r="E267" s="218">
        <f>E270</f>
        <v>25000</v>
      </c>
      <c r="F267" s="218"/>
      <c r="G267" s="218"/>
    </row>
    <row r="268" spans="1:7" s="68" customFormat="1" ht="12.75" x14ac:dyDescent="0.2">
      <c r="A268" s="193" t="s">
        <v>136</v>
      </c>
      <c r="B268" s="194"/>
      <c r="C268" s="194"/>
      <c r="D268" s="195"/>
      <c r="E268" s="199"/>
      <c r="F268" s="199"/>
      <c r="G268" s="199"/>
    </row>
    <row r="269" spans="1:7" s="68" customFormat="1" ht="12.75" x14ac:dyDescent="0.2">
      <c r="A269" s="294" t="s">
        <v>315</v>
      </c>
      <c r="B269" s="295"/>
      <c r="C269" s="295"/>
      <c r="D269" s="295"/>
      <c r="E269" s="206">
        <v>25000</v>
      </c>
      <c r="F269" s="207"/>
      <c r="G269" s="207"/>
    </row>
    <row r="270" spans="1:7" s="68" customFormat="1" ht="25.5" x14ac:dyDescent="0.2">
      <c r="A270" s="291">
        <v>4</v>
      </c>
      <c r="B270" s="292"/>
      <c r="C270" s="293"/>
      <c r="D270" s="39" t="s">
        <v>5</v>
      </c>
      <c r="E270" s="75">
        <f>E271</f>
        <v>25000</v>
      </c>
      <c r="F270" s="208"/>
      <c r="G270" s="208"/>
    </row>
    <row r="271" spans="1:7" s="68" customFormat="1" ht="25.5" x14ac:dyDescent="0.2">
      <c r="A271" s="297">
        <v>42</v>
      </c>
      <c r="B271" s="298"/>
      <c r="C271" s="299"/>
      <c r="D271" s="39" t="s">
        <v>81</v>
      </c>
      <c r="E271" s="75">
        <v>25000</v>
      </c>
      <c r="F271" s="208"/>
      <c r="G271" s="208"/>
    </row>
    <row r="272" spans="1:7" s="68" customFormat="1" ht="9.75" customHeight="1" x14ac:dyDescent="0.2">
      <c r="A272" s="364" t="s">
        <v>205</v>
      </c>
      <c r="B272" s="365"/>
      <c r="C272" s="365"/>
      <c r="D272" s="366"/>
      <c r="E272" s="317">
        <f t="shared" ref="E272:G272" si="58">E278+E280</f>
        <v>14500</v>
      </c>
      <c r="F272" s="317">
        <f t="shared" si="58"/>
        <v>253000</v>
      </c>
      <c r="G272" s="317">
        <f t="shared" si="58"/>
        <v>3000</v>
      </c>
    </row>
    <row r="273" spans="1:7" s="68" customFormat="1" ht="12.75" customHeight="1" x14ac:dyDescent="0.2">
      <c r="A273" s="367"/>
      <c r="B273" s="368"/>
      <c r="C273" s="368"/>
      <c r="D273" s="369"/>
      <c r="E273" s="318"/>
      <c r="F273" s="318"/>
      <c r="G273" s="318"/>
    </row>
    <row r="274" spans="1:7" s="68" customFormat="1" ht="8.25" customHeight="1" x14ac:dyDescent="0.2">
      <c r="A274" s="370"/>
      <c r="B274" s="371"/>
      <c r="C274" s="371"/>
      <c r="D274" s="372"/>
      <c r="E274" s="319"/>
      <c r="F274" s="319"/>
      <c r="G274" s="319"/>
    </row>
    <row r="275" spans="1:7" s="68" customFormat="1" ht="12.75" x14ac:dyDescent="0.2">
      <c r="A275" s="193" t="s">
        <v>136</v>
      </c>
      <c r="B275" s="194"/>
      <c r="C275" s="194"/>
      <c r="D275" s="195"/>
      <c r="E275" s="199"/>
      <c r="F275" s="199"/>
      <c r="G275" s="199"/>
    </row>
    <row r="276" spans="1:7" s="68" customFormat="1" ht="12.75" x14ac:dyDescent="0.2">
      <c r="A276" s="294" t="s">
        <v>315</v>
      </c>
      <c r="B276" s="295"/>
      <c r="C276" s="295"/>
      <c r="D276" s="295"/>
      <c r="E276" s="188">
        <v>2500</v>
      </c>
      <c r="F276" s="188">
        <v>17000</v>
      </c>
      <c r="G276" s="188">
        <v>3000</v>
      </c>
    </row>
    <row r="277" spans="1:7" s="68" customFormat="1" ht="12.75" x14ac:dyDescent="0.2">
      <c r="A277" s="342" t="s">
        <v>302</v>
      </c>
      <c r="B277" s="343"/>
      <c r="C277" s="343"/>
      <c r="D277" s="344"/>
      <c r="E277" s="188">
        <v>12000</v>
      </c>
      <c r="F277" s="188">
        <f>250000-14000</f>
        <v>236000</v>
      </c>
      <c r="G277" s="188"/>
    </row>
    <row r="278" spans="1:7" s="68" customFormat="1" ht="12.75" x14ac:dyDescent="0.2">
      <c r="A278" s="291">
        <v>3</v>
      </c>
      <c r="B278" s="292"/>
      <c r="C278" s="293"/>
      <c r="D278" s="39" t="s">
        <v>18</v>
      </c>
      <c r="E278" s="80">
        <f>E279</f>
        <v>2500</v>
      </c>
      <c r="F278" s="80">
        <f t="shared" ref="F278:G278" si="59">F279</f>
        <v>3000</v>
      </c>
      <c r="G278" s="80">
        <f t="shared" si="59"/>
        <v>3000</v>
      </c>
    </row>
    <row r="279" spans="1:7" s="68" customFormat="1" ht="12.75" x14ac:dyDescent="0.2">
      <c r="A279" s="297">
        <v>32</v>
      </c>
      <c r="B279" s="298"/>
      <c r="C279" s="299"/>
      <c r="D279" s="39" t="s">
        <v>32</v>
      </c>
      <c r="E279" s="173">
        <v>2500</v>
      </c>
      <c r="F279" s="173">
        <v>3000</v>
      </c>
      <c r="G279" s="173">
        <v>3000</v>
      </c>
    </row>
    <row r="280" spans="1:7" s="68" customFormat="1" ht="25.5" x14ac:dyDescent="0.2">
      <c r="A280" s="291">
        <v>4</v>
      </c>
      <c r="B280" s="292"/>
      <c r="C280" s="293"/>
      <c r="D280" s="39" t="s">
        <v>5</v>
      </c>
      <c r="E280" s="173">
        <f>E281</f>
        <v>12000</v>
      </c>
      <c r="F280" s="173">
        <f t="shared" ref="F280:G280" si="60">F281</f>
        <v>250000</v>
      </c>
      <c r="G280" s="173">
        <f t="shared" si="60"/>
        <v>0</v>
      </c>
    </row>
    <row r="281" spans="1:7" s="68" customFormat="1" ht="25.5" x14ac:dyDescent="0.2">
      <c r="A281" s="72"/>
      <c r="B281" s="73"/>
      <c r="C281" s="73">
        <v>45</v>
      </c>
      <c r="D281" s="74" t="s">
        <v>83</v>
      </c>
      <c r="E281" s="173">
        <v>12000</v>
      </c>
      <c r="F281" s="173">
        <v>250000</v>
      </c>
      <c r="G281" s="173"/>
    </row>
    <row r="282" spans="1:7" s="68" customFormat="1" ht="26.25" customHeight="1" x14ac:dyDescent="0.2">
      <c r="A282" s="302" t="s">
        <v>293</v>
      </c>
      <c r="B282" s="303"/>
      <c r="C282" s="303"/>
      <c r="D282" s="304"/>
      <c r="E282" s="222">
        <f>E285</f>
        <v>8000</v>
      </c>
      <c r="F282" s="222">
        <f t="shared" ref="F282:G282" si="61">F285</f>
        <v>11000</v>
      </c>
      <c r="G282" s="222">
        <f t="shared" si="61"/>
        <v>59000</v>
      </c>
    </row>
    <row r="283" spans="1:7" s="68" customFormat="1" ht="12.75" x14ac:dyDescent="0.2">
      <c r="A283" s="193" t="s">
        <v>136</v>
      </c>
      <c r="B283" s="194"/>
      <c r="C283" s="194"/>
      <c r="D283" s="195"/>
      <c r="E283" s="199"/>
      <c r="F283" s="199"/>
      <c r="G283" s="199"/>
    </row>
    <row r="284" spans="1:7" s="68" customFormat="1" ht="12.75" x14ac:dyDescent="0.2">
      <c r="A284" s="294" t="s">
        <v>315</v>
      </c>
      <c r="B284" s="295"/>
      <c r="C284" s="295"/>
      <c r="D284" s="295"/>
      <c r="E284" s="188">
        <v>8000</v>
      </c>
      <c r="F284" s="188">
        <v>11000</v>
      </c>
      <c r="G284" s="188">
        <v>59000</v>
      </c>
    </row>
    <row r="285" spans="1:7" s="68" customFormat="1" ht="12.75" x14ac:dyDescent="0.2">
      <c r="A285" s="291">
        <v>3</v>
      </c>
      <c r="B285" s="292"/>
      <c r="C285" s="293"/>
      <c r="D285" s="39" t="s">
        <v>18</v>
      </c>
      <c r="E285" s="173">
        <f>E286</f>
        <v>8000</v>
      </c>
      <c r="F285" s="173">
        <f>F286</f>
        <v>11000</v>
      </c>
      <c r="G285" s="173">
        <f>G286</f>
        <v>59000</v>
      </c>
    </row>
    <row r="286" spans="1:7" s="68" customFormat="1" ht="12.75" x14ac:dyDescent="0.2">
      <c r="A286" s="297">
        <v>32</v>
      </c>
      <c r="B286" s="298"/>
      <c r="C286" s="299"/>
      <c r="D286" s="39" t="s">
        <v>32</v>
      </c>
      <c r="E286" s="173">
        <v>8000</v>
      </c>
      <c r="F286" s="173">
        <v>11000</v>
      </c>
      <c r="G286" s="173">
        <v>59000</v>
      </c>
    </row>
    <row r="287" spans="1:7" s="68" customFormat="1" ht="25.5" customHeight="1" x14ac:dyDescent="0.2">
      <c r="A287" s="308" t="s">
        <v>299</v>
      </c>
      <c r="B287" s="309"/>
      <c r="C287" s="309"/>
      <c r="D287" s="310"/>
      <c r="E287" s="225">
        <f>E290</f>
        <v>30000</v>
      </c>
      <c r="F287" s="225">
        <f t="shared" ref="F287:G287" si="62">F290</f>
        <v>0</v>
      </c>
      <c r="G287" s="225">
        <f t="shared" si="62"/>
        <v>0</v>
      </c>
    </row>
    <row r="288" spans="1:7" s="68" customFormat="1" ht="12.75" x14ac:dyDescent="0.2">
      <c r="A288" s="193" t="s">
        <v>136</v>
      </c>
      <c r="B288" s="194"/>
      <c r="C288" s="194"/>
      <c r="D288" s="195"/>
      <c r="E288" s="199"/>
      <c r="F288" s="199"/>
      <c r="G288" s="199"/>
    </row>
    <row r="289" spans="1:7" s="68" customFormat="1" ht="12.75" x14ac:dyDescent="0.2">
      <c r="A289" s="342" t="s">
        <v>302</v>
      </c>
      <c r="B289" s="343"/>
      <c r="C289" s="343"/>
      <c r="D289" s="344"/>
      <c r="E289" s="188">
        <v>30000</v>
      </c>
      <c r="F289" s="188"/>
      <c r="G289" s="188"/>
    </row>
    <row r="290" spans="1:7" s="68" customFormat="1" ht="25.5" x14ac:dyDescent="0.2">
      <c r="A290" s="291">
        <v>4</v>
      </c>
      <c r="B290" s="292"/>
      <c r="C290" s="293"/>
      <c r="D290" s="39" t="s">
        <v>5</v>
      </c>
      <c r="E290" s="173">
        <f>E291</f>
        <v>30000</v>
      </c>
      <c r="F290" s="173">
        <f t="shared" ref="F290:G290" si="63">F291</f>
        <v>0</v>
      </c>
      <c r="G290" s="173">
        <f t="shared" si="63"/>
        <v>0</v>
      </c>
    </row>
    <row r="291" spans="1:7" s="68" customFormat="1" ht="25.5" x14ac:dyDescent="0.2">
      <c r="A291" s="297">
        <v>45</v>
      </c>
      <c r="B291" s="298"/>
      <c r="C291" s="299"/>
      <c r="D291" s="209" t="s">
        <v>83</v>
      </c>
      <c r="E291" s="173">
        <v>30000</v>
      </c>
      <c r="F291" s="173"/>
      <c r="G291" s="173"/>
    </row>
    <row r="292" spans="1:7" s="68" customFormat="1" ht="25.5" customHeight="1" x14ac:dyDescent="0.2">
      <c r="A292" s="308" t="s">
        <v>206</v>
      </c>
      <c r="B292" s="309"/>
      <c r="C292" s="309"/>
      <c r="D292" s="310"/>
      <c r="E292" s="222">
        <f>E297</f>
        <v>0</v>
      </c>
      <c r="F292" s="222">
        <f t="shared" ref="F292:G292" si="64">F297</f>
        <v>37000</v>
      </c>
      <c r="G292" s="222">
        <f t="shared" si="64"/>
        <v>196000</v>
      </c>
    </row>
    <row r="293" spans="1:7" s="68" customFormat="1" ht="12.75" x14ac:dyDescent="0.2">
      <c r="A293" s="193" t="s">
        <v>136</v>
      </c>
      <c r="B293" s="194"/>
      <c r="C293" s="194"/>
      <c r="D293" s="195"/>
      <c r="E293" s="195"/>
      <c r="F293" s="195"/>
      <c r="G293" s="195"/>
    </row>
    <row r="294" spans="1:7" s="68" customFormat="1" ht="12.75" x14ac:dyDescent="0.2">
      <c r="A294" s="294" t="s">
        <v>315</v>
      </c>
      <c r="B294" s="295"/>
      <c r="C294" s="295"/>
      <c r="D294" s="295"/>
      <c r="E294" s="238"/>
      <c r="F294" s="43">
        <v>25840</v>
      </c>
      <c r="G294" s="239"/>
    </row>
    <row r="295" spans="1:7" s="68" customFormat="1" ht="12.75" x14ac:dyDescent="0.2">
      <c r="A295" s="294" t="s">
        <v>307</v>
      </c>
      <c r="B295" s="295"/>
      <c r="C295" s="295"/>
      <c r="D295" s="296"/>
      <c r="E295" s="188"/>
      <c r="F295" s="188"/>
      <c r="G295" s="188">
        <v>151354</v>
      </c>
    </row>
    <row r="296" spans="1:7" s="68" customFormat="1" ht="12.75" x14ac:dyDescent="0.2">
      <c r="A296" s="342" t="s">
        <v>302</v>
      </c>
      <c r="B296" s="343"/>
      <c r="C296" s="343"/>
      <c r="D296" s="344"/>
      <c r="E296" s="188"/>
      <c r="F296" s="188">
        <v>11160</v>
      </c>
      <c r="G296" s="188">
        <v>44646</v>
      </c>
    </row>
    <row r="297" spans="1:7" s="68" customFormat="1" ht="25.5" x14ac:dyDescent="0.2">
      <c r="A297" s="291">
        <v>4</v>
      </c>
      <c r="B297" s="292"/>
      <c r="C297" s="293"/>
      <c r="D297" s="39" t="s">
        <v>5</v>
      </c>
      <c r="E297" s="173">
        <f>E298</f>
        <v>0</v>
      </c>
      <c r="F297" s="173">
        <f t="shared" ref="F297:G297" si="65">F298</f>
        <v>37000</v>
      </c>
      <c r="G297" s="173">
        <f t="shared" si="65"/>
        <v>196000</v>
      </c>
    </row>
    <row r="298" spans="1:7" s="68" customFormat="1" ht="25.5" x14ac:dyDescent="0.2">
      <c r="A298" s="297">
        <v>45</v>
      </c>
      <c r="B298" s="298"/>
      <c r="C298" s="299"/>
      <c r="D298" s="209" t="s">
        <v>83</v>
      </c>
      <c r="E298" s="173"/>
      <c r="F298" s="173">
        <v>37000</v>
      </c>
      <c r="G298" s="173">
        <v>196000</v>
      </c>
    </row>
    <row r="299" spans="1:7" s="68" customFormat="1" ht="12.75" x14ac:dyDescent="0.2">
      <c r="A299" s="331" t="s">
        <v>122</v>
      </c>
      <c r="B299" s="332"/>
      <c r="C299" s="332"/>
      <c r="D299" s="333"/>
      <c r="E299" s="47">
        <f t="shared" ref="E299:G299" si="66">E300</f>
        <v>104000</v>
      </c>
      <c r="F299" s="47">
        <f t="shared" si="66"/>
        <v>195000</v>
      </c>
      <c r="G299" s="47">
        <f t="shared" si="66"/>
        <v>76000</v>
      </c>
    </row>
    <row r="300" spans="1:7" s="68" customFormat="1" ht="24.75" customHeight="1" x14ac:dyDescent="0.2">
      <c r="A300" s="302" t="s">
        <v>207</v>
      </c>
      <c r="B300" s="303"/>
      <c r="C300" s="303"/>
      <c r="D300" s="304"/>
      <c r="E300" s="222">
        <f>E304+E306</f>
        <v>104000</v>
      </c>
      <c r="F300" s="222">
        <f t="shared" ref="F300:G300" si="67">F304+F306</f>
        <v>195000</v>
      </c>
      <c r="G300" s="222">
        <f t="shared" si="67"/>
        <v>76000</v>
      </c>
    </row>
    <row r="301" spans="1:7" s="68" customFormat="1" ht="12.75" x14ac:dyDescent="0.2">
      <c r="A301" s="193" t="s">
        <v>136</v>
      </c>
      <c r="B301" s="194"/>
      <c r="C301" s="194"/>
      <c r="D301" s="195"/>
      <c r="E301" s="199"/>
      <c r="F301" s="199"/>
      <c r="G301" s="199"/>
    </row>
    <row r="302" spans="1:7" s="68" customFormat="1" ht="12.75" x14ac:dyDescent="0.2">
      <c r="A302" s="294" t="s">
        <v>315</v>
      </c>
      <c r="B302" s="295"/>
      <c r="C302" s="295"/>
      <c r="D302" s="295"/>
      <c r="E302" s="188">
        <v>4000</v>
      </c>
      <c r="F302" s="188">
        <v>25000</v>
      </c>
      <c r="G302" s="188">
        <v>1000</v>
      </c>
    </row>
    <row r="303" spans="1:7" s="68" customFormat="1" ht="12.75" x14ac:dyDescent="0.2">
      <c r="A303" s="342" t="s">
        <v>302</v>
      </c>
      <c r="B303" s="343"/>
      <c r="C303" s="343"/>
      <c r="D303" s="344"/>
      <c r="E303" s="188">
        <v>100000</v>
      </c>
      <c r="F303" s="188">
        <v>170000</v>
      </c>
      <c r="G303" s="188">
        <f>65000+10000</f>
        <v>75000</v>
      </c>
    </row>
    <row r="304" spans="1:7" s="68" customFormat="1" ht="25.5" x14ac:dyDescent="0.2">
      <c r="A304" s="291">
        <v>4</v>
      </c>
      <c r="B304" s="292"/>
      <c r="C304" s="293"/>
      <c r="D304" s="39" t="s">
        <v>5</v>
      </c>
      <c r="E304" s="173">
        <f>E305</f>
        <v>100000</v>
      </c>
      <c r="F304" s="173">
        <f>F305</f>
        <v>167000</v>
      </c>
      <c r="G304" s="173">
        <f t="shared" ref="G304" si="68">G305</f>
        <v>65000</v>
      </c>
    </row>
    <row r="305" spans="1:7" s="68" customFormat="1" ht="25.5" x14ac:dyDescent="0.2">
      <c r="A305" s="297">
        <v>42</v>
      </c>
      <c r="B305" s="298"/>
      <c r="C305" s="299"/>
      <c r="D305" s="39" t="s">
        <v>81</v>
      </c>
      <c r="E305" s="173">
        <v>100000</v>
      </c>
      <c r="F305" s="173">
        <v>167000</v>
      </c>
      <c r="G305" s="173">
        <v>65000</v>
      </c>
    </row>
    <row r="306" spans="1:7" s="68" customFormat="1" ht="12.75" x14ac:dyDescent="0.2">
      <c r="A306" s="291">
        <v>3</v>
      </c>
      <c r="B306" s="292"/>
      <c r="C306" s="293"/>
      <c r="D306" s="39" t="s">
        <v>18</v>
      </c>
      <c r="E306" s="173">
        <f>E307+E308</f>
        <v>4000</v>
      </c>
      <c r="F306" s="173">
        <f>F307+F308</f>
        <v>28000</v>
      </c>
      <c r="G306" s="173">
        <f>G307+G308</f>
        <v>11000</v>
      </c>
    </row>
    <row r="307" spans="1:7" s="68" customFormat="1" ht="12.75" x14ac:dyDescent="0.2">
      <c r="A307" s="297">
        <v>32</v>
      </c>
      <c r="B307" s="298"/>
      <c r="C307" s="299"/>
      <c r="D307" s="39" t="s">
        <v>32</v>
      </c>
      <c r="E307" s="173">
        <v>2000</v>
      </c>
      <c r="F307" s="173">
        <v>25000</v>
      </c>
      <c r="G307" s="173">
        <v>10000</v>
      </c>
    </row>
    <row r="308" spans="1:7" s="68" customFormat="1" ht="12.75" x14ac:dyDescent="0.2">
      <c r="A308" s="95"/>
      <c r="B308" s="96"/>
      <c r="C308" s="97">
        <v>38</v>
      </c>
      <c r="D308" s="39" t="s">
        <v>49</v>
      </c>
      <c r="E308" s="173">
        <v>2000</v>
      </c>
      <c r="F308" s="173">
        <v>3000</v>
      </c>
      <c r="G308" s="173">
        <v>1000</v>
      </c>
    </row>
    <row r="309" spans="1:7" s="68" customFormat="1" ht="12.75" x14ac:dyDescent="0.2">
      <c r="A309" s="184" t="s">
        <v>72</v>
      </c>
      <c r="B309" s="184"/>
      <c r="C309" s="184"/>
      <c r="D309" s="184"/>
      <c r="E309" s="178">
        <f>E313+E325+E339+E346</f>
        <v>370766</v>
      </c>
      <c r="F309" s="178">
        <f>F313+F325+F339+F346</f>
        <v>367080</v>
      </c>
      <c r="G309" s="178">
        <f>G313+G325+G339+G346</f>
        <v>370250</v>
      </c>
    </row>
    <row r="310" spans="1:7" s="68" customFormat="1" ht="12.75" x14ac:dyDescent="0.2">
      <c r="A310" s="98" t="s">
        <v>316</v>
      </c>
      <c r="B310" s="99"/>
      <c r="C310" s="99"/>
      <c r="D310" s="240"/>
      <c r="E310" s="60">
        <f>E329+E336+E343+E349</f>
        <v>23000</v>
      </c>
      <c r="F310" s="60">
        <f>F329+F336+F343+F349</f>
        <v>23000</v>
      </c>
      <c r="G310" s="60">
        <f>G329+G336+G343+G349</f>
        <v>23000</v>
      </c>
    </row>
    <row r="311" spans="1:7" s="68" customFormat="1" ht="12.75" x14ac:dyDescent="0.2">
      <c r="A311" s="98" t="s">
        <v>319</v>
      </c>
      <c r="B311" s="99"/>
      <c r="C311" s="99"/>
      <c r="D311" s="240"/>
      <c r="E311" s="60">
        <f>E317</f>
        <v>43508</v>
      </c>
      <c r="F311" s="60">
        <f t="shared" ref="F311:G311" si="69">F317</f>
        <v>44200</v>
      </c>
      <c r="G311" s="60">
        <f t="shared" si="69"/>
        <v>42700</v>
      </c>
    </row>
    <row r="312" spans="1:7" s="68" customFormat="1" ht="12.75" x14ac:dyDescent="0.2">
      <c r="A312" s="98" t="s">
        <v>317</v>
      </c>
      <c r="B312" s="99"/>
      <c r="C312" s="99"/>
      <c r="D312" s="240"/>
      <c r="E312" s="60">
        <f>E318+E330</f>
        <v>304258</v>
      </c>
      <c r="F312" s="60">
        <f>F318+F330</f>
        <v>299880</v>
      </c>
      <c r="G312" s="60">
        <f>G318+G330</f>
        <v>304550</v>
      </c>
    </row>
    <row r="313" spans="1:7" s="68" customFormat="1" ht="12.75" x14ac:dyDescent="0.2">
      <c r="A313" s="192" t="s">
        <v>123</v>
      </c>
      <c r="B313" s="192"/>
      <c r="C313" s="192"/>
      <c r="D313" s="192"/>
      <c r="E313" s="191">
        <f t="shared" ref="E313:G313" si="70">E314</f>
        <v>345966</v>
      </c>
      <c r="F313" s="191">
        <f t="shared" si="70"/>
        <v>344080</v>
      </c>
      <c r="G313" s="191">
        <f t="shared" si="70"/>
        <v>347250</v>
      </c>
    </row>
    <row r="314" spans="1:7" s="68" customFormat="1" ht="12.75" x14ac:dyDescent="0.2">
      <c r="A314" s="215" t="s">
        <v>208</v>
      </c>
      <c r="B314" s="216"/>
      <c r="C314" s="216"/>
      <c r="D314" s="216"/>
      <c r="E314" s="217">
        <f t="shared" ref="E314:G314" si="71">E319+E323</f>
        <v>345966</v>
      </c>
      <c r="F314" s="217">
        <f t="shared" si="71"/>
        <v>344080</v>
      </c>
      <c r="G314" s="217">
        <f t="shared" si="71"/>
        <v>347250</v>
      </c>
    </row>
    <row r="315" spans="1:7" s="68" customFormat="1" ht="12.75" x14ac:dyDescent="0.2">
      <c r="A315" s="210" t="s">
        <v>294</v>
      </c>
      <c r="B315" s="211"/>
      <c r="C315" s="211"/>
      <c r="D315" s="211"/>
      <c r="E315" s="212"/>
      <c r="F315" s="212"/>
      <c r="G315" s="212"/>
    </row>
    <row r="316" spans="1:7" s="68" customFormat="1" ht="12.75" x14ac:dyDescent="0.2">
      <c r="A316" s="193" t="s">
        <v>146</v>
      </c>
      <c r="B316" s="194"/>
      <c r="C316" s="194"/>
      <c r="D316" s="195"/>
      <c r="E316" s="199"/>
      <c r="F316" s="199"/>
      <c r="G316" s="199"/>
    </row>
    <row r="317" spans="1:7" s="68" customFormat="1" ht="12.75" x14ac:dyDescent="0.2">
      <c r="A317" s="40" t="s">
        <v>313</v>
      </c>
      <c r="B317" s="40"/>
      <c r="C317" s="40"/>
      <c r="D317" s="40"/>
      <c r="E317" s="188">
        <v>43508</v>
      </c>
      <c r="F317" s="188">
        <v>44200</v>
      </c>
      <c r="G317" s="188">
        <v>42700</v>
      </c>
    </row>
    <row r="318" spans="1:7" s="68" customFormat="1" ht="12.75" x14ac:dyDescent="0.2">
      <c r="A318" s="342" t="s">
        <v>302</v>
      </c>
      <c r="B318" s="343"/>
      <c r="C318" s="343"/>
      <c r="D318" s="344"/>
      <c r="E318" s="188">
        <f>100000+119+202339</f>
        <v>302458</v>
      </c>
      <c r="F318" s="188">
        <v>299880</v>
      </c>
      <c r="G318" s="188">
        <v>304550</v>
      </c>
    </row>
    <row r="319" spans="1:7" s="68" customFormat="1" ht="12.75" x14ac:dyDescent="0.2">
      <c r="A319" s="291">
        <v>3</v>
      </c>
      <c r="B319" s="292"/>
      <c r="C319" s="293"/>
      <c r="D319" s="39" t="s">
        <v>18</v>
      </c>
      <c r="E319" s="80">
        <f>E320+E321+E322</f>
        <v>341466</v>
      </c>
      <c r="F319" s="80">
        <f t="shared" ref="F319:G319" si="72">F320+F321+F322</f>
        <v>342900</v>
      </c>
      <c r="G319" s="80">
        <f t="shared" si="72"/>
        <v>344350</v>
      </c>
    </row>
    <row r="320" spans="1:7" s="68" customFormat="1" ht="12.75" x14ac:dyDescent="0.2">
      <c r="A320" s="297">
        <v>31</v>
      </c>
      <c r="B320" s="298"/>
      <c r="C320" s="299"/>
      <c r="D320" s="39" t="s">
        <v>21</v>
      </c>
      <c r="E320" s="173">
        <v>273940</v>
      </c>
      <c r="F320" s="173">
        <v>274100</v>
      </c>
      <c r="G320" s="173">
        <v>275000</v>
      </c>
    </row>
    <row r="321" spans="1:7" s="68" customFormat="1" ht="12.75" x14ac:dyDescent="0.2">
      <c r="A321" s="297">
        <v>32</v>
      </c>
      <c r="B321" s="298"/>
      <c r="C321" s="299"/>
      <c r="D321" s="39" t="s">
        <v>32</v>
      </c>
      <c r="E321" s="173">
        <v>66566</v>
      </c>
      <c r="F321" s="173">
        <v>67800</v>
      </c>
      <c r="G321" s="173">
        <v>68350</v>
      </c>
    </row>
    <row r="322" spans="1:7" s="68" customFormat="1" ht="12.75" x14ac:dyDescent="0.2">
      <c r="A322" s="297">
        <v>34</v>
      </c>
      <c r="B322" s="298"/>
      <c r="C322" s="299"/>
      <c r="D322" s="39" t="s">
        <v>84</v>
      </c>
      <c r="E322" s="173">
        <v>960</v>
      </c>
      <c r="F322" s="173">
        <v>1000</v>
      </c>
      <c r="G322" s="173">
        <v>1000</v>
      </c>
    </row>
    <row r="323" spans="1:7" s="68" customFormat="1" ht="25.5" x14ac:dyDescent="0.2">
      <c r="A323" s="291">
        <v>4</v>
      </c>
      <c r="B323" s="292"/>
      <c r="C323" s="293"/>
      <c r="D323" s="39" t="s">
        <v>5</v>
      </c>
      <c r="E323" s="80">
        <f>E324</f>
        <v>4500</v>
      </c>
      <c r="F323" s="80">
        <f t="shared" ref="F323" si="73">F324</f>
        <v>1180</v>
      </c>
      <c r="G323" s="80">
        <f>G324</f>
        <v>2900</v>
      </c>
    </row>
    <row r="324" spans="1:7" s="68" customFormat="1" ht="25.5" x14ac:dyDescent="0.2">
      <c r="A324" s="297">
        <v>42</v>
      </c>
      <c r="B324" s="298"/>
      <c r="C324" s="299"/>
      <c r="D324" s="39" t="s">
        <v>81</v>
      </c>
      <c r="E324" s="173">
        <v>4500</v>
      </c>
      <c r="F324" s="173">
        <v>1180</v>
      </c>
      <c r="G324" s="173">
        <v>2900</v>
      </c>
    </row>
    <row r="325" spans="1:7" s="68" customFormat="1" ht="12.75" x14ac:dyDescent="0.2">
      <c r="A325" s="192" t="s">
        <v>124</v>
      </c>
      <c r="B325" s="192"/>
      <c r="C325" s="192"/>
      <c r="D325" s="192"/>
      <c r="E325" s="191">
        <f>E326+E334</f>
        <v>11800</v>
      </c>
      <c r="F325" s="191">
        <f t="shared" ref="F325:G325" si="74">F326+F334</f>
        <v>10000</v>
      </c>
      <c r="G325" s="191">
        <f t="shared" si="74"/>
        <v>10000</v>
      </c>
    </row>
    <row r="326" spans="1:7" s="68" customFormat="1" ht="12.75" x14ac:dyDescent="0.2">
      <c r="A326" s="311" t="s">
        <v>209</v>
      </c>
      <c r="B326" s="312"/>
      <c r="C326" s="312"/>
      <c r="D326" s="312"/>
      <c r="E326" s="384">
        <f t="shared" ref="E326:G326" si="75">E331</f>
        <v>7800</v>
      </c>
      <c r="F326" s="384">
        <f t="shared" si="75"/>
        <v>6000</v>
      </c>
      <c r="G326" s="384">
        <f t="shared" si="75"/>
        <v>6000</v>
      </c>
    </row>
    <row r="327" spans="1:7" s="68" customFormat="1" ht="12.75" x14ac:dyDescent="0.2">
      <c r="A327" s="322" t="s">
        <v>73</v>
      </c>
      <c r="B327" s="323"/>
      <c r="C327" s="323"/>
      <c r="D327" s="363"/>
      <c r="E327" s="385"/>
      <c r="F327" s="385"/>
      <c r="G327" s="385"/>
    </row>
    <row r="328" spans="1:7" s="68" customFormat="1" ht="12.75" x14ac:dyDescent="0.2">
      <c r="A328" s="193" t="s">
        <v>147</v>
      </c>
      <c r="B328" s="194"/>
      <c r="C328" s="194"/>
      <c r="D328" s="195"/>
      <c r="E328" s="199"/>
      <c r="F328" s="199"/>
      <c r="G328" s="199"/>
    </row>
    <row r="329" spans="1:7" s="68" customFormat="1" ht="12.75" x14ac:dyDescent="0.2">
      <c r="A329" s="294" t="s">
        <v>315</v>
      </c>
      <c r="B329" s="295"/>
      <c r="C329" s="295"/>
      <c r="D329" s="295"/>
      <c r="E329" s="236">
        <v>6000</v>
      </c>
      <c r="F329" s="236">
        <v>6000</v>
      </c>
      <c r="G329" s="236">
        <v>6000</v>
      </c>
    </row>
    <row r="330" spans="1:7" s="68" customFormat="1" ht="12.75" x14ac:dyDescent="0.2">
      <c r="A330" s="342" t="s">
        <v>302</v>
      </c>
      <c r="B330" s="343"/>
      <c r="C330" s="343"/>
      <c r="D330" s="344"/>
      <c r="E330" s="188">
        <v>1800</v>
      </c>
      <c r="F330" s="188"/>
      <c r="G330" s="188"/>
    </row>
    <row r="331" spans="1:7" s="68" customFormat="1" ht="12.75" x14ac:dyDescent="0.2">
      <c r="A331" s="291">
        <v>3</v>
      </c>
      <c r="B331" s="292"/>
      <c r="C331" s="293"/>
      <c r="D331" s="39" t="s">
        <v>18</v>
      </c>
      <c r="E331" s="80">
        <f>E333+E332</f>
        <v>7800</v>
      </c>
      <c r="F331" s="80">
        <f t="shared" ref="F331:G331" si="76">F333</f>
        <v>6000</v>
      </c>
      <c r="G331" s="80">
        <f t="shared" si="76"/>
        <v>6000</v>
      </c>
    </row>
    <row r="332" spans="1:7" s="68" customFormat="1" ht="12.75" x14ac:dyDescent="0.2">
      <c r="A332" s="297">
        <v>32</v>
      </c>
      <c r="B332" s="298"/>
      <c r="C332" s="299"/>
      <c r="D332" s="39" t="s">
        <v>32</v>
      </c>
      <c r="E332" s="80">
        <v>1800</v>
      </c>
      <c r="F332" s="80"/>
      <c r="G332" s="80"/>
    </row>
    <row r="333" spans="1:7" s="68" customFormat="1" ht="25.5" x14ac:dyDescent="0.2">
      <c r="A333" s="297">
        <v>36</v>
      </c>
      <c r="B333" s="298"/>
      <c r="C333" s="299"/>
      <c r="D333" s="39" t="s">
        <v>47</v>
      </c>
      <c r="E333" s="173">
        <v>6000</v>
      </c>
      <c r="F333" s="173">
        <v>6000</v>
      </c>
      <c r="G333" s="173">
        <v>6000</v>
      </c>
    </row>
    <row r="334" spans="1:7" s="68" customFormat="1" ht="26.25" customHeight="1" x14ac:dyDescent="0.2">
      <c r="A334" s="290" t="s">
        <v>210</v>
      </c>
      <c r="B334" s="290"/>
      <c r="C334" s="290"/>
      <c r="D334" s="290"/>
      <c r="E334" s="222">
        <f>E337</f>
        <v>4000</v>
      </c>
      <c r="F334" s="222">
        <f t="shared" ref="F334:G334" si="77">F337</f>
        <v>4000</v>
      </c>
      <c r="G334" s="222">
        <f t="shared" si="77"/>
        <v>4000</v>
      </c>
    </row>
    <row r="335" spans="1:7" s="68" customFormat="1" ht="12.75" x14ac:dyDescent="0.2">
      <c r="A335" s="193" t="s">
        <v>147</v>
      </c>
      <c r="B335" s="194"/>
      <c r="C335" s="194"/>
      <c r="D335" s="195"/>
      <c r="E335" s="199"/>
      <c r="F335" s="199"/>
      <c r="G335" s="199"/>
    </row>
    <row r="336" spans="1:7" s="68" customFormat="1" ht="12.75" x14ac:dyDescent="0.2">
      <c r="A336" s="294" t="s">
        <v>315</v>
      </c>
      <c r="B336" s="295"/>
      <c r="C336" s="295"/>
      <c r="D336" s="295"/>
      <c r="E336" s="188">
        <v>4000</v>
      </c>
      <c r="F336" s="188">
        <v>4000</v>
      </c>
      <c r="G336" s="188">
        <v>4000</v>
      </c>
    </row>
    <row r="337" spans="1:7" s="68" customFormat="1" ht="12.75" x14ac:dyDescent="0.2">
      <c r="A337" s="291">
        <v>3</v>
      </c>
      <c r="B337" s="292"/>
      <c r="C337" s="293"/>
      <c r="D337" s="39" t="s">
        <v>18</v>
      </c>
      <c r="E337" s="173">
        <f>E338</f>
        <v>4000</v>
      </c>
      <c r="F337" s="173">
        <f t="shared" ref="F337:G337" si="78">F338</f>
        <v>4000</v>
      </c>
      <c r="G337" s="173">
        <f t="shared" si="78"/>
        <v>4000</v>
      </c>
    </row>
    <row r="338" spans="1:7" s="68" customFormat="1" ht="38.25" x14ac:dyDescent="0.2">
      <c r="A338" s="297">
        <v>37</v>
      </c>
      <c r="B338" s="298"/>
      <c r="C338" s="299"/>
      <c r="D338" s="39" t="s">
        <v>48</v>
      </c>
      <c r="E338" s="173">
        <v>4000</v>
      </c>
      <c r="F338" s="173">
        <v>4000</v>
      </c>
      <c r="G338" s="173">
        <v>4000</v>
      </c>
    </row>
    <row r="339" spans="1:7" s="68" customFormat="1" ht="12.75" x14ac:dyDescent="0.2">
      <c r="A339" s="345" t="s">
        <v>125</v>
      </c>
      <c r="B339" s="346"/>
      <c r="C339" s="346"/>
      <c r="D339" s="388"/>
      <c r="E339" s="191">
        <f t="shared" ref="E339:G339" si="79">E340</f>
        <v>3000</v>
      </c>
      <c r="F339" s="191">
        <f t="shared" si="79"/>
        <v>3000</v>
      </c>
      <c r="G339" s="191">
        <f t="shared" si="79"/>
        <v>3000</v>
      </c>
    </row>
    <row r="340" spans="1:7" s="68" customFormat="1" ht="12.75" x14ac:dyDescent="0.2">
      <c r="A340" s="311" t="s">
        <v>211</v>
      </c>
      <c r="B340" s="312"/>
      <c r="C340" s="312"/>
      <c r="D340" s="389"/>
      <c r="E340" s="384">
        <f t="shared" ref="E340:G340" si="80">E344</f>
        <v>3000</v>
      </c>
      <c r="F340" s="384">
        <f t="shared" si="80"/>
        <v>3000</v>
      </c>
      <c r="G340" s="384">
        <f t="shared" si="80"/>
        <v>3000</v>
      </c>
    </row>
    <row r="341" spans="1:7" s="68" customFormat="1" ht="12.75" x14ac:dyDescent="0.2">
      <c r="A341" s="322" t="s">
        <v>74</v>
      </c>
      <c r="B341" s="323"/>
      <c r="C341" s="323"/>
      <c r="D341" s="323"/>
      <c r="E341" s="385"/>
      <c r="F341" s="385"/>
      <c r="G341" s="385"/>
    </row>
    <row r="342" spans="1:7" s="68" customFormat="1" ht="12.75" x14ac:dyDescent="0.2">
      <c r="A342" s="193" t="s">
        <v>178</v>
      </c>
      <c r="B342" s="194"/>
      <c r="C342" s="194"/>
      <c r="D342" s="195"/>
      <c r="E342" s="199"/>
      <c r="F342" s="199"/>
      <c r="G342" s="199"/>
    </row>
    <row r="343" spans="1:7" s="68" customFormat="1" ht="12.75" x14ac:dyDescent="0.2">
      <c r="A343" s="294" t="s">
        <v>315</v>
      </c>
      <c r="B343" s="295"/>
      <c r="C343" s="295"/>
      <c r="D343" s="295"/>
      <c r="E343" s="188">
        <v>3000</v>
      </c>
      <c r="F343" s="188">
        <v>3000</v>
      </c>
      <c r="G343" s="188">
        <v>3000</v>
      </c>
    </row>
    <row r="344" spans="1:7" s="68" customFormat="1" ht="12.75" x14ac:dyDescent="0.2">
      <c r="A344" s="291">
        <v>3</v>
      </c>
      <c r="B344" s="292"/>
      <c r="C344" s="293"/>
      <c r="D344" s="39" t="s">
        <v>18</v>
      </c>
      <c r="E344" s="80">
        <f>E345</f>
        <v>3000</v>
      </c>
      <c r="F344" s="80">
        <f t="shared" ref="F344:G344" si="81">F345</f>
        <v>3000</v>
      </c>
      <c r="G344" s="80">
        <f t="shared" si="81"/>
        <v>3000</v>
      </c>
    </row>
    <row r="345" spans="1:7" s="68" customFormat="1" ht="38.25" x14ac:dyDescent="0.2">
      <c r="A345" s="297">
        <v>37</v>
      </c>
      <c r="B345" s="298"/>
      <c r="C345" s="299"/>
      <c r="D345" s="39" t="s">
        <v>48</v>
      </c>
      <c r="E345" s="173">
        <v>3000</v>
      </c>
      <c r="F345" s="173">
        <v>3000</v>
      </c>
      <c r="G345" s="173">
        <v>3000</v>
      </c>
    </row>
    <row r="346" spans="1:7" s="68" customFormat="1" ht="12.75" x14ac:dyDescent="0.2">
      <c r="A346" s="192" t="s">
        <v>126</v>
      </c>
      <c r="B346" s="192"/>
      <c r="C346" s="192"/>
      <c r="D346" s="192"/>
      <c r="E346" s="191">
        <f t="shared" ref="E346:G346" si="82">E347</f>
        <v>10000</v>
      </c>
      <c r="F346" s="191">
        <f t="shared" si="82"/>
        <v>10000</v>
      </c>
      <c r="G346" s="191">
        <f t="shared" si="82"/>
        <v>10000</v>
      </c>
    </row>
    <row r="347" spans="1:7" s="68" customFormat="1" ht="12.75" x14ac:dyDescent="0.2">
      <c r="A347" s="215" t="s">
        <v>212</v>
      </c>
      <c r="B347" s="216"/>
      <c r="C347" s="216"/>
      <c r="D347" s="216"/>
      <c r="E347" s="217">
        <f t="shared" ref="E347:G347" si="83">E350</f>
        <v>10000</v>
      </c>
      <c r="F347" s="217">
        <f t="shared" si="83"/>
        <v>10000</v>
      </c>
      <c r="G347" s="217">
        <f t="shared" si="83"/>
        <v>10000</v>
      </c>
    </row>
    <row r="348" spans="1:7" s="68" customFormat="1" ht="12.75" x14ac:dyDescent="0.2">
      <c r="A348" s="193" t="s">
        <v>148</v>
      </c>
      <c r="B348" s="194"/>
      <c r="C348" s="194"/>
      <c r="D348" s="195"/>
      <c r="E348" s="199"/>
      <c r="F348" s="199"/>
      <c r="G348" s="199"/>
    </row>
    <row r="349" spans="1:7" s="68" customFormat="1" ht="12.75" x14ac:dyDescent="0.2">
      <c r="A349" s="294" t="s">
        <v>315</v>
      </c>
      <c r="B349" s="295"/>
      <c r="C349" s="295"/>
      <c r="D349" s="295"/>
      <c r="E349" s="188">
        <v>10000</v>
      </c>
      <c r="F349" s="188">
        <v>10000</v>
      </c>
      <c r="G349" s="188">
        <v>10000</v>
      </c>
    </row>
    <row r="350" spans="1:7" s="68" customFormat="1" ht="12.75" x14ac:dyDescent="0.2">
      <c r="A350" s="291">
        <v>3</v>
      </c>
      <c r="B350" s="292"/>
      <c r="C350" s="293"/>
      <c r="D350" s="39" t="s">
        <v>18</v>
      </c>
      <c r="E350" s="80">
        <f>E351</f>
        <v>10000</v>
      </c>
      <c r="F350" s="80">
        <f t="shared" ref="F350:G350" si="84">F351</f>
        <v>10000</v>
      </c>
      <c r="G350" s="80">
        <f t="shared" si="84"/>
        <v>10000</v>
      </c>
    </row>
    <row r="351" spans="1:7" s="68" customFormat="1" ht="38.25" x14ac:dyDescent="0.2">
      <c r="A351" s="297">
        <v>37</v>
      </c>
      <c r="B351" s="298"/>
      <c r="C351" s="299"/>
      <c r="D351" s="39" t="s">
        <v>48</v>
      </c>
      <c r="E351" s="173">
        <v>10000</v>
      </c>
      <c r="F351" s="173">
        <v>10000</v>
      </c>
      <c r="G351" s="173">
        <v>10000</v>
      </c>
    </row>
    <row r="352" spans="1:7" s="68" customFormat="1" ht="12.75" x14ac:dyDescent="0.2">
      <c r="A352" s="48" t="s">
        <v>75</v>
      </c>
      <c r="B352" s="48"/>
      <c r="C352" s="48"/>
      <c r="D352" s="48"/>
      <c r="E352" s="386">
        <f t="shared" ref="E352" si="85">E356+E364</f>
        <v>37500</v>
      </c>
      <c r="F352" s="386">
        <f t="shared" ref="F352:G352" si="86">F356+F364</f>
        <v>37000</v>
      </c>
      <c r="G352" s="386">
        <f t="shared" si="86"/>
        <v>37000</v>
      </c>
    </row>
    <row r="353" spans="1:7" s="68" customFormat="1" ht="12.75" x14ac:dyDescent="0.2">
      <c r="A353" s="347" t="s">
        <v>76</v>
      </c>
      <c r="B353" s="348"/>
      <c r="C353" s="348"/>
      <c r="D353" s="349"/>
      <c r="E353" s="387"/>
      <c r="F353" s="387"/>
      <c r="G353" s="387"/>
    </row>
    <row r="354" spans="1:7" s="68" customFormat="1" ht="12.75" x14ac:dyDescent="0.2">
      <c r="A354" s="98" t="s">
        <v>316</v>
      </c>
      <c r="B354" s="99"/>
      <c r="C354" s="99"/>
      <c r="D354" s="240"/>
      <c r="E354" s="158">
        <f>E359+E367</f>
        <v>23500</v>
      </c>
      <c r="F354" s="158">
        <f t="shared" ref="F354:G354" si="87">F359+F367</f>
        <v>23000</v>
      </c>
      <c r="G354" s="158">
        <f t="shared" si="87"/>
        <v>23000</v>
      </c>
    </row>
    <row r="355" spans="1:7" s="68" customFormat="1" ht="12.75" x14ac:dyDescent="0.2">
      <c r="A355" s="98" t="s">
        <v>317</v>
      </c>
      <c r="B355" s="99"/>
      <c r="C355" s="99"/>
      <c r="D355" s="240"/>
      <c r="E355" s="158">
        <f>E360</f>
        <v>14000</v>
      </c>
      <c r="F355" s="158">
        <f t="shared" ref="F355:G355" si="88">F360</f>
        <v>14000</v>
      </c>
      <c r="G355" s="158">
        <f t="shared" si="88"/>
        <v>14000</v>
      </c>
    </row>
    <row r="356" spans="1:7" s="68" customFormat="1" ht="12.75" x14ac:dyDescent="0.2">
      <c r="A356" s="192" t="s">
        <v>127</v>
      </c>
      <c r="B356" s="192"/>
      <c r="C356" s="192"/>
      <c r="D356" s="192"/>
      <c r="E356" s="191">
        <f t="shared" ref="E356:G356" si="89">E357</f>
        <v>34000</v>
      </c>
      <c r="F356" s="191">
        <f t="shared" si="89"/>
        <v>34000</v>
      </c>
      <c r="G356" s="191">
        <f t="shared" si="89"/>
        <v>34000</v>
      </c>
    </row>
    <row r="357" spans="1:7" s="68" customFormat="1" ht="26.25" customHeight="1" x14ac:dyDescent="0.2">
      <c r="A357" s="302" t="s">
        <v>213</v>
      </c>
      <c r="B357" s="303"/>
      <c r="C357" s="303"/>
      <c r="D357" s="304"/>
      <c r="E357" s="218">
        <f t="shared" ref="E357:G357" si="90">E361</f>
        <v>34000</v>
      </c>
      <c r="F357" s="218">
        <f t="shared" si="90"/>
        <v>34000</v>
      </c>
      <c r="G357" s="218">
        <f t="shared" si="90"/>
        <v>34000</v>
      </c>
    </row>
    <row r="358" spans="1:7" s="68" customFormat="1" ht="12.75" x14ac:dyDescent="0.2">
      <c r="A358" s="193" t="s">
        <v>149</v>
      </c>
      <c r="B358" s="194"/>
      <c r="C358" s="194"/>
      <c r="D358" s="195"/>
      <c r="E358" s="199"/>
      <c r="F358" s="199"/>
      <c r="G358" s="199"/>
    </row>
    <row r="359" spans="1:7" s="68" customFormat="1" ht="12.75" x14ac:dyDescent="0.2">
      <c r="A359" s="294" t="s">
        <v>315</v>
      </c>
      <c r="B359" s="295"/>
      <c r="C359" s="295"/>
      <c r="D359" s="295"/>
      <c r="E359" s="188">
        <v>20000</v>
      </c>
      <c r="F359" s="188">
        <v>20000</v>
      </c>
      <c r="G359" s="188">
        <v>20000</v>
      </c>
    </row>
    <row r="360" spans="1:7" s="68" customFormat="1" ht="12.75" x14ac:dyDescent="0.2">
      <c r="A360" s="342" t="s">
        <v>302</v>
      </c>
      <c r="B360" s="343"/>
      <c r="C360" s="343"/>
      <c r="D360" s="344"/>
      <c r="E360" s="188">
        <v>14000</v>
      </c>
      <c r="F360" s="188">
        <v>14000</v>
      </c>
      <c r="G360" s="188">
        <v>14000</v>
      </c>
    </row>
    <row r="361" spans="1:7" s="68" customFormat="1" ht="12.75" x14ac:dyDescent="0.2">
      <c r="A361" s="291">
        <v>3</v>
      </c>
      <c r="B361" s="292"/>
      <c r="C361" s="293"/>
      <c r="D361" s="39" t="s">
        <v>18</v>
      </c>
      <c r="E361" s="173">
        <f>E362+E363</f>
        <v>34000</v>
      </c>
      <c r="F361" s="173">
        <f t="shared" ref="F361:G361" si="91">F362+F363</f>
        <v>34000</v>
      </c>
      <c r="G361" s="173">
        <f t="shared" si="91"/>
        <v>34000</v>
      </c>
    </row>
    <row r="362" spans="1:7" s="68" customFormat="1" ht="25.5" x14ac:dyDescent="0.2">
      <c r="A362" s="297">
        <v>36</v>
      </c>
      <c r="B362" s="298"/>
      <c r="C362" s="299"/>
      <c r="D362" s="39" t="s">
        <v>47</v>
      </c>
      <c r="E362" s="173">
        <v>14000</v>
      </c>
      <c r="F362" s="173">
        <v>14000</v>
      </c>
      <c r="G362" s="173">
        <v>14000</v>
      </c>
    </row>
    <row r="363" spans="1:7" s="68" customFormat="1" ht="12.75" x14ac:dyDescent="0.2">
      <c r="A363" s="297">
        <v>38</v>
      </c>
      <c r="B363" s="298"/>
      <c r="C363" s="299"/>
      <c r="D363" s="39" t="s">
        <v>49</v>
      </c>
      <c r="E363" s="173">
        <v>20000</v>
      </c>
      <c r="F363" s="173">
        <v>20000</v>
      </c>
      <c r="G363" s="173">
        <v>20000</v>
      </c>
    </row>
    <row r="364" spans="1:7" s="68" customFormat="1" ht="12.75" x14ac:dyDescent="0.2">
      <c r="A364" s="390" t="s">
        <v>128</v>
      </c>
      <c r="B364" s="390"/>
      <c r="C364" s="390"/>
      <c r="D364" s="390"/>
      <c r="E364" s="213">
        <f t="shared" ref="E364:G364" si="92">E365</f>
        <v>3500</v>
      </c>
      <c r="F364" s="213">
        <f>F365</f>
        <v>3000</v>
      </c>
      <c r="G364" s="213">
        <f t="shared" si="92"/>
        <v>3000</v>
      </c>
    </row>
    <row r="365" spans="1:7" s="68" customFormat="1" ht="25.5" customHeight="1" x14ac:dyDescent="0.2">
      <c r="A365" s="302" t="s">
        <v>214</v>
      </c>
      <c r="B365" s="303"/>
      <c r="C365" s="303"/>
      <c r="D365" s="304"/>
      <c r="E365" s="218">
        <f t="shared" ref="E365:G365" si="93">E368</f>
        <v>3500</v>
      </c>
      <c r="F365" s="218">
        <f t="shared" si="93"/>
        <v>3000</v>
      </c>
      <c r="G365" s="218">
        <f t="shared" si="93"/>
        <v>3000</v>
      </c>
    </row>
    <row r="366" spans="1:7" s="68" customFormat="1" ht="12.75" x14ac:dyDescent="0.2">
      <c r="A366" s="193" t="s">
        <v>150</v>
      </c>
      <c r="B366" s="194"/>
      <c r="C366" s="194"/>
      <c r="D366" s="195"/>
      <c r="E366" s="199"/>
      <c r="F366" s="199"/>
      <c r="G366" s="199"/>
    </row>
    <row r="367" spans="1:7" s="68" customFormat="1" ht="12.75" x14ac:dyDescent="0.2">
      <c r="A367" s="294" t="s">
        <v>315</v>
      </c>
      <c r="B367" s="295"/>
      <c r="C367" s="295"/>
      <c r="D367" s="295"/>
      <c r="E367" s="188">
        <v>3500</v>
      </c>
      <c r="F367" s="188">
        <v>3000</v>
      </c>
      <c r="G367" s="188">
        <v>3000</v>
      </c>
    </row>
    <row r="368" spans="1:7" s="68" customFormat="1" ht="12.75" x14ac:dyDescent="0.2">
      <c r="A368" s="291">
        <v>3</v>
      </c>
      <c r="B368" s="292"/>
      <c r="C368" s="293"/>
      <c r="D368" s="39" t="s">
        <v>18</v>
      </c>
      <c r="E368" s="173">
        <f>E369</f>
        <v>3500</v>
      </c>
      <c r="F368" s="173">
        <f t="shared" ref="F368:G368" si="94">F369</f>
        <v>3000</v>
      </c>
      <c r="G368" s="173">
        <f t="shared" si="94"/>
        <v>3000</v>
      </c>
    </row>
    <row r="369" spans="1:7" s="68" customFormat="1" ht="12.75" x14ac:dyDescent="0.2">
      <c r="A369" s="297">
        <v>38</v>
      </c>
      <c r="B369" s="298"/>
      <c r="C369" s="299"/>
      <c r="D369" s="39" t="s">
        <v>49</v>
      </c>
      <c r="E369" s="173">
        <v>3500</v>
      </c>
      <c r="F369" s="173">
        <v>3000</v>
      </c>
      <c r="G369" s="173">
        <v>3000</v>
      </c>
    </row>
    <row r="370" spans="1:7" s="68" customFormat="1" ht="12.75" x14ac:dyDescent="0.2">
      <c r="A370" s="184" t="s">
        <v>77</v>
      </c>
      <c r="B370" s="184"/>
      <c r="C370" s="184"/>
      <c r="D370" s="184"/>
      <c r="E370" s="178">
        <f>E372+E385+E379</f>
        <v>67000</v>
      </c>
      <c r="F370" s="178">
        <f t="shared" ref="F370" si="95">F372+F385+F379</f>
        <v>67000</v>
      </c>
      <c r="G370" s="178">
        <f>G372+G385+G379</f>
        <v>67000</v>
      </c>
    </row>
    <row r="371" spans="1:7" s="68" customFormat="1" ht="12.75" x14ac:dyDescent="0.2">
      <c r="A371" s="98" t="s">
        <v>316</v>
      </c>
      <c r="B371" s="99"/>
      <c r="C371" s="99"/>
      <c r="D371" s="240"/>
      <c r="E371" s="60">
        <f>E376+E382+E388</f>
        <v>67000</v>
      </c>
      <c r="F371" s="60">
        <f t="shared" ref="F371:G371" si="96">F376+F382+F388</f>
        <v>67000</v>
      </c>
      <c r="G371" s="60">
        <f t="shared" si="96"/>
        <v>67000</v>
      </c>
    </row>
    <row r="372" spans="1:7" s="68" customFormat="1" ht="12.75" x14ac:dyDescent="0.2">
      <c r="A372" s="192" t="s">
        <v>129</v>
      </c>
      <c r="B372" s="192"/>
      <c r="C372" s="192"/>
      <c r="D372" s="192"/>
      <c r="E372" s="191">
        <f t="shared" ref="E372:G372" si="97">E373</f>
        <v>57000</v>
      </c>
      <c r="F372" s="191">
        <f t="shared" si="97"/>
        <v>57000</v>
      </c>
      <c r="G372" s="191">
        <f t="shared" si="97"/>
        <v>57000</v>
      </c>
    </row>
    <row r="373" spans="1:7" s="68" customFormat="1" ht="12.75" x14ac:dyDescent="0.2">
      <c r="A373" s="311" t="s">
        <v>215</v>
      </c>
      <c r="B373" s="312"/>
      <c r="C373" s="312"/>
      <c r="D373" s="312"/>
      <c r="E373" s="384">
        <f t="shared" ref="E373:G373" si="98">E377</f>
        <v>57000</v>
      </c>
      <c r="F373" s="384">
        <f t="shared" si="98"/>
        <v>57000</v>
      </c>
      <c r="G373" s="384">
        <f t="shared" si="98"/>
        <v>57000</v>
      </c>
    </row>
    <row r="374" spans="1:7" s="68" customFormat="1" ht="12.75" x14ac:dyDescent="0.2">
      <c r="A374" s="223" t="s">
        <v>78</v>
      </c>
      <c r="B374" s="224"/>
      <c r="C374" s="224"/>
      <c r="D374" s="224"/>
      <c r="E374" s="385"/>
      <c r="F374" s="385"/>
      <c r="G374" s="385"/>
    </row>
    <row r="375" spans="1:7" s="68" customFormat="1" ht="12.75" x14ac:dyDescent="0.2">
      <c r="A375" s="193" t="s">
        <v>151</v>
      </c>
      <c r="B375" s="194"/>
      <c r="C375" s="194"/>
      <c r="D375" s="195"/>
      <c r="E375" s="199"/>
      <c r="F375" s="199"/>
      <c r="G375" s="199"/>
    </row>
    <row r="376" spans="1:7" s="68" customFormat="1" ht="12.75" x14ac:dyDescent="0.2">
      <c r="A376" s="294" t="s">
        <v>315</v>
      </c>
      <c r="B376" s="295"/>
      <c r="C376" s="295"/>
      <c r="D376" s="295"/>
      <c r="E376" s="188">
        <v>57000</v>
      </c>
      <c r="F376" s="188">
        <v>57000</v>
      </c>
      <c r="G376" s="188">
        <v>57000</v>
      </c>
    </row>
    <row r="377" spans="1:7" s="68" customFormat="1" ht="12.75" x14ac:dyDescent="0.2">
      <c r="A377" s="291">
        <v>3</v>
      </c>
      <c r="B377" s="292"/>
      <c r="C377" s="293"/>
      <c r="D377" s="39" t="s">
        <v>18</v>
      </c>
      <c r="E377" s="80">
        <f>E378</f>
        <v>57000</v>
      </c>
      <c r="F377" s="80">
        <f t="shared" ref="F377:G377" si="99">F378</f>
        <v>57000</v>
      </c>
      <c r="G377" s="80">
        <f t="shared" si="99"/>
        <v>57000</v>
      </c>
    </row>
    <row r="378" spans="1:7" s="68" customFormat="1" ht="12.75" x14ac:dyDescent="0.2">
      <c r="A378" s="297">
        <v>38</v>
      </c>
      <c r="B378" s="298"/>
      <c r="C378" s="299"/>
      <c r="D378" s="39" t="s">
        <v>49</v>
      </c>
      <c r="E378" s="173">
        <v>57000</v>
      </c>
      <c r="F378" s="173">
        <v>57000</v>
      </c>
      <c r="G378" s="173">
        <v>57000</v>
      </c>
    </row>
    <row r="379" spans="1:7" s="68" customFormat="1" ht="12.75" x14ac:dyDescent="0.2">
      <c r="A379" s="192" t="s">
        <v>130</v>
      </c>
      <c r="B379" s="192"/>
      <c r="C379" s="192"/>
      <c r="D379" s="192"/>
      <c r="E379" s="191">
        <f t="shared" ref="E379:G379" si="100">E380</f>
        <v>5000</v>
      </c>
      <c r="F379" s="191">
        <f t="shared" si="100"/>
        <v>5000</v>
      </c>
      <c r="G379" s="191">
        <f t="shared" si="100"/>
        <v>5000</v>
      </c>
    </row>
    <row r="380" spans="1:7" s="68" customFormat="1" ht="12.75" x14ac:dyDescent="0.2">
      <c r="A380" s="362" t="s">
        <v>216</v>
      </c>
      <c r="B380" s="362"/>
      <c r="C380" s="362"/>
      <c r="D380" s="362"/>
      <c r="E380" s="222">
        <f t="shared" ref="E380:G380" si="101">E383</f>
        <v>5000</v>
      </c>
      <c r="F380" s="222">
        <f t="shared" si="101"/>
        <v>5000</v>
      </c>
      <c r="G380" s="222">
        <f t="shared" si="101"/>
        <v>5000</v>
      </c>
    </row>
    <row r="381" spans="1:7" s="68" customFormat="1" ht="12.75" x14ac:dyDescent="0.2">
      <c r="A381" s="193" t="s">
        <v>152</v>
      </c>
      <c r="B381" s="194"/>
      <c r="C381" s="194"/>
      <c r="D381" s="195"/>
      <c r="E381" s="199"/>
      <c r="F381" s="199"/>
      <c r="G381" s="199"/>
    </row>
    <row r="382" spans="1:7" s="68" customFormat="1" ht="12.75" x14ac:dyDescent="0.2">
      <c r="A382" s="294" t="s">
        <v>315</v>
      </c>
      <c r="B382" s="295"/>
      <c r="C382" s="295"/>
      <c r="D382" s="295"/>
      <c r="E382" s="188">
        <v>5000</v>
      </c>
      <c r="F382" s="188">
        <v>5000</v>
      </c>
      <c r="G382" s="188">
        <v>5000</v>
      </c>
    </row>
    <row r="383" spans="1:7" s="68" customFormat="1" ht="12.75" x14ac:dyDescent="0.2">
      <c r="A383" s="291">
        <v>3</v>
      </c>
      <c r="B383" s="292"/>
      <c r="C383" s="293"/>
      <c r="D383" s="39" t="s">
        <v>18</v>
      </c>
      <c r="E383" s="80">
        <f>E384</f>
        <v>5000</v>
      </c>
      <c r="F383" s="80">
        <f t="shared" ref="F383:G383" si="102">F384</f>
        <v>5000</v>
      </c>
      <c r="G383" s="80">
        <f t="shared" si="102"/>
        <v>5000</v>
      </c>
    </row>
    <row r="384" spans="1:7" s="68" customFormat="1" ht="12.75" x14ac:dyDescent="0.2">
      <c r="A384" s="297">
        <v>38</v>
      </c>
      <c r="B384" s="298"/>
      <c r="C384" s="299"/>
      <c r="D384" s="39" t="s">
        <v>49</v>
      </c>
      <c r="E384" s="173">
        <v>5000</v>
      </c>
      <c r="F384" s="173">
        <v>5000</v>
      </c>
      <c r="G384" s="173">
        <v>5000</v>
      </c>
    </row>
    <row r="385" spans="1:7" s="68" customFormat="1" ht="12.75" x14ac:dyDescent="0.2">
      <c r="A385" s="331" t="s">
        <v>177</v>
      </c>
      <c r="B385" s="332"/>
      <c r="C385" s="332"/>
      <c r="D385" s="333"/>
      <c r="E385" s="185">
        <f>E386</f>
        <v>5000</v>
      </c>
      <c r="F385" s="185">
        <f t="shared" ref="F385:G385" si="103">F386</f>
        <v>5000</v>
      </c>
      <c r="G385" s="185">
        <f t="shared" si="103"/>
        <v>5000</v>
      </c>
    </row>
    <row r="386" spans="1:7" s="68" customFormat="1" ht="12.75" x14ac:dyDescent="0.2">
      <c r="A386" s="334" t="s">
        <v>217</v>
      </c>
      <c r="B386" s="335"/>
      <c r="C386" s="335"/>
      <c r="D386" s="336"/>
      <c r="E386" s="218">
        <f t="shared" ref="E386:G386" si="104">E389</f>
        <v>5000</v>
      </c>
      <c r="F386" s="218">
        <f t="shared" si="104"/>
        <v>5000</v>
      </c>
      <c r="G386" s="218">
        <f t="shared" si="104"/>
        <v>5000</v>
      </c>
    </row>
    <row r="387" spans="1:7" s="68" customFormat="1" ht="12.75" x14ac:dyDescent="0.2">
      <c r="A387" s="193" t="s">
        <v>153</v>
      </c>
      <c r="B387" s="194"/>
      <c r="C387" s="194"/>
      <c r="D387" s="195"/>
      <c r="E387" s="199"/>
      <c r="F387" s="199"/>
      <c r="G387" s="199"/>
    </row>
    <row r="388" spans="1:7" s="68" customFormat="1" ht="12.75" x14ac:dyDescent="0.2">
      <c r="A388" s="294" t="s">
        <v>315</v>
      </c>
      <c r="B388" s="295"/>
      <c r="C388" s="295"/>
      <c r="D388" s="295"/>
      <c r="E388" s="188">
        <v>5000</v>
      </c>
      <c r="F388" s="188">
        <v>5000</v>
      </c>
      <c r="G388" s="188">
        <v>5000</v>
      </c>
    </row>
    <row r="389" spans="1:7" s="68" customFormat="1" ht="12.75" x14ac:dyDescent="0.2">
      <c r="A389" s="291">
        <v>3</v>
      </c>
      <c r="B389" s="292"/>
      <c r="C389" s="293"/>
      <c r="D389" s="39" t="s">
        <v>18</v>
      </c>
      <c r="E389" s="80">
        <f>E390</f>
        <v>5000</v>
      </c>
      <c r="F389" s="80">
        <f t="shared" ref="F389:G389" si="105">F390</f>
        <v>5000</v>
      </c>
      <c r="G389" s="80">
        <f t="shared" si="105"/>
        <v>5000</v>
      </c>
    </row>
    <row r="390" spans="1:7" s="68" customFormat="1" ht="12.75" x14ac:dyDescent="0.2">
      <c r="A390" s="297">
        <v>38</v>
      </c>
      <c r="B390" s="298"/>
      <c r="C390" s="299"/>
      <c r="D390" s="39" t="s">
        <v>49</v>
      </c>
      <c r="E390" s="173">
        <v>5000</v>
      </c>
      <c r="F390" s="173">
        <v>5000</v>
      </c>
      <c r="G390" s="173">
        <v>5000</v>
      </c>
    </row>
    <row r="391" spans="1:7" s="68" customFormat="1" ht="12.75" x14ac:dyDescent="0.2">
      <c r="A391" s="184" t="s">
        <v>79</v>
      </c>
      <c r="B391" s="184"/>
      <c r="C391" s="184"/>
      <c r="D391" s="184"/>
      <c r="E391" s="178">
        <f>E394+E412+E418</f>
        <v>176175</v>
      </c>
      <c r="F391" s="178">
        <f t="shared" ref="F391:G391" si="106">F394+F412+F418</f>
        <v>177900</v>
      </c>
      <c r="G391" s="178">
        <f t="shared" si="106"/>
        <v>98500</v>
      </c>
    </row>
    <row r="392" spans="1:7" s="68" customFormat="1" ht="12.75" x14ac:dyDescent="0.2">
      <c r="A392" s="98" t="s">
        <v>316</v>
      </c>
      <c r="B392" s="99"/>
      <c r="C392" s="99"/>
      <c r="D392" s="240"/>
      <c r="E392" s="60">
        <f>E397+E403+E415+E421</f>
        <v>69990</v>
      </c>
      <c r="F392" s="60">
        <f t="shared" ref="F392:G392" si="107">F397+F403+F415+F421</f>
        <v>71700</v>
      </c>
      <c r="G392" s="60">
        <f t="shared" si="107"/>
        <v>73700</v>
      </c>
    </row>
    <row r="393" spans="1:7" s="68" customFormat="1" ht="12.75" x14ac:dyDescent="0.2">
      <c r="A393" s="98" t="s">
        <v>317</v>
      </c>
      <c r="B393" s="99"/>
      <c r="C393" s="99"/>
      <c r="D393" s="240"/>
      <c r="E393" s="60">
        <f>E408</f>
        <v>106185</v>
      </c>
      <c r="F393" s="60">
        <f t="shared" ref="F393:G393" si="108">F408</f>
        <v>106200</v>
      </c>
      <c r="G393" s="60">
        <f t="shared" si="108"/>
        <v>24800</v>
      </c>
    </row>
    <row r="394" spans="1:7" s="68" customFormat="1" ht="12.75" x14ac:dyDescent="0.2">
      <c r="A394" s="46" t="s">
        <v>131</v>
      </c>
      <c r="B394" s="46"/>
      <c r="C394" s="46"/>
      <c r="D394" s="46"/>
      <c r="E394" s="47">
        <f>E395+E401+E406</f>
        <v>163075</v>
      </c>
      <c r="F394" s="47">
        <f t="shared" ref="F394:G394" si="109">F395+F401+F406</f>
        <v>164800</v>
      </c>
      <c r="G394" s="47">
        <f t="shared" si="109"/>
        <v>85400</v>
      </c>
    </row>
    <row r="395" spans="1:7" s="68" customFormat="1" ht="12.75" x14ac:dyDescent="0.2">
      <c r="A395" s="215" t="s">
        <v>218</v>
      </c>
      <c r="B395" s="216"/>
      <c r="C395" s="216"/>
      <c r="D395" s="216"/>
      <c r="E395" s="217">
        <f t="shared" ref="E395:G395" si="110">E398</f>
        <v>54890</v>
      </c>
      <c r="F395" s="217">
        <f t="shared" si="110"/>
        <v>56600</v>
      </c>
      <c r="G395" s="217">
        <f t="shared" si="110"/>
        <v>58600</v>
      </c>
    </row>
    <row r="396" spans="1:7" s="68" customFormat="1" ht="12.75" x14ac:dyDescent="0.2">
      <c r="A396" s="193" t="s">
        <v>154</v>
      </c>
      <c r="B396" s="194"/>
      <c r="C396" s="194"/>
      <c r="D396" s="195"/>
      <c r="E396" s="199"/>
      <c r="F396" s="199"/>
      <c r="G396" s="199"/>
    </row>
    <row r="397" spans="1:7" s="68" customFormat="1" ht="12.75" x14ac:dyDescent="0.2">
      <c r="A397" s="294" t="s">
        <v>315</v>
      </c>
      <c r="B397" s="295"/>
      <c r="C397" s="295"/>
      <c r="D397" s="295"/>
      <c r="E397" s="188">
        <v>54890</v>
      </c>
      <c r="F397" s="188">
        <v>56600</v>
      </c>
      <c r="G397" s="188">
        <v>58600</v>
      </c>
    </row>
    <row r="398" spans="1:7" s="68" customFormat="1" ht="12.75" x14ac:dyDescent="0.2">
      <c r="A398" s="291">
        <v>3</v>
      </c>
      <c r="B398" s="292"/>
      <c r="C398" s="293"/>
      <c r="D398" s="39" t="s">
        <v>18</v>
      </c>
      <c r="E398" s="173">
        <f>E399+E400</f>
        <v>54890</v>
      </c>
      <c r="F398" s="173">
        <f t="shared" ref="F398:G398" si="111">F399+F400</f>
        <v>56600</v>
      </c>
      <c r="G398" s="173">
        <f t="shared" si="111"/>
        <v>58600</v>
      </c>
    </row>
    <row r="399" spans="1:7" s="68" customFormat="1" ht="38.25" x14ac:dyDescent="0.2">
      <c r="A399" s="297">
        <v>37</v>
      </c>
      <c r="B399" s="298"/>
      <c r="C399" s="299"/>
      <c r="D399" s="39" t="s">
        <v>48</v>
      </c>
      <c r="E399" s="173">
        <v>47300</v>
      </c>
      <c r="F399" s="173">
        <v>49000</v>
      </c>
      <c r="G399" s="173">
        <v>51000</v>
      </c>
    </row>
    <row r="400" spans="1:7" s="68" customFormat="1" ht="12.75" x14ac:dyDescent="0.2">
      <c r="A400" s="297">
        <v>38</v>
      </c>
      <c r="B400" s="298"/>
      <c r="C400" s="299"/>
      <c r="D400" s="39" t="s">
        <v>49</v>
      </c>
      <c r="E400" s="173">
        <v>7590</v>
      </c>
      <c r="F400" s="173">
        <v>7600</v>
      </c>
      <c r="G400" s="173">
        <v>7600</v>
      </c>
    </row>
    <row r="401" spans="1:7" s="68" customFormat="1" ht="12.75" x14ac:dyDescent="0.2">
      <c r="A401" s="215" t="s">
        <v>219</v>
      </c>
      <c r="B401" s="216"/>
      <c r="C401" s="216"/>
      <c r="D401" s="220"/>
      <c r="E401" s="217">
        <f t="shared" ref="E401:G401" si="112">E404</f>
        <v>2000</v>
      </c>
      <c r="F401" s="217">
        <f t="shared" si="112"/>
        <v>2000</v>
      </c>
      <c r="G401" s="217">
        <f t="shared" si="112"/>
        <v>2000</v>
      </c>
    </row>
    <row r="402" spans="1:7" s="68" customFormat="1" ht="12.75" x14ac:dyDescent="0.2">
      <c r="A402" s="193" t="s">
        <v>154</v>
      </c>
      <c r="B402" s="194"/>
      <c r="C402" s="194"/>
      <c r="D402" s="195"/>
      <c r="E402" s="199"/>
      <c r="F402" s="199"/>
      <c r="G402" s="199"/>
    </row>
    <row r="403" spans="1:7" s="68" customFormat="1" ht="12.75" x14ac:dyDescent="0.2">
      <c r="A403" s="294" t="s">
        <v>305</v>
      </c>
      <c r="B403" s="295"/>
      <c r="C403" s="295"/>
      <c r="D403" s="295"/>
      <c r="E403" s="188">
        <v>2000</v>
      </c>
      <c r="F403" s="188">
        <v>2000</v>
      </c>
      <c r="G403" s="188">
        <v>2000</v>
      </c>
    </row>
    <row r="404" spans="1:7" s="68" customFormat="1" ht="12.75" x14ac:dyDescent="0.2">
      <c r="A404" s="291">
        <v>3</v>
      </c>
      <c r="B404" s="292"/>
      <c r="C404" s="293"/>
      <c r="D404" s="39" t="s">
        <v>18</v>
      </c>
      <c r="E404" s="173">
        <f>E405</f>
        <v>2000</v>
      </c>
      <c r="F404" s="173">
        <f t="shared" ref="F404:G404" si="113">F405</f>
        <v>2000</v>
      </c>
      <c r="G404" s="173">
        <f t="shared" si="113"/>
        <v>2000</v>
      </c>
    </row>
    <row r="405" spans="1:7" s="68" customFormat="1" ht="38.25" x14ac:dyDescent="0.2">
      <c r="A405" s="297">
        <v>37</v>
      </c>
      <c r="B405" s="298"/>
      <c r="C405" s="299"/>
      <c r="D405" s="39" t="s">
        <v>48</v>
      </c>
      <c r="E405" s="173">
        <v>2000</v>
      </c>
      <c r="F405" s="173">
        <v>2000</v>
      </c>
      <c r="G405" s="173">
        <v>2000</v>
      </c>
    </row>
    <row r="406" spans="1:7" s="68" customFormat="1" ht="12.75" customHeight="1" x14ac:dyDescent="0.2">
      <c r="A406" s="339" t="s">
        <v>220</v>
      </c>
      <c r="B406" s="340"/>
      <c r="C406" s="340"/>
      <c r="D406" s="341"/>
      <c r="E406" s="219">
        <f t="shared" ref="E406:G406" si="114">E409</f>
        <v>106185</v>
      </c>
      <c r="F406" s="219">
        <f t="shared" si="114"/>
        <v>106200</v>
      </c>
      <c r="G406" s="219">
        <f t="shared" si="114"/>
        <v>24800</v>
      </c>
    </row>
    <row r="407" spans="1:7" s="68" customFormat="1" ht="12.75" x14ac:dyDescent="0.2">
      <c r="A407" s="193" t="s">
        <v>155</v>
      </c>
      <c r="B407" s="194"/>
      <c r="C407" s="194"/>
      <c r="D407" s="195"/>
      <c r="E407" s="199"/>
      <c r="F407" s="199"/>
      <c r="G407" s="199"/>
    </row>
    <row r="408" spans="1:7" s="68" customFormat="1" ht="12.75" x14ac:dyDescent="0.2">
      <c r="A408" s="294" t="s">
        <v>307</v>
      </c>
      <c r="B408" s="295"/>
      <c r="C408" s="295"/>
      <c r="D408" s="296"/>
      <c r="E408" s="188">
        <v>106185</v>
      </c>
      <c r="F408" s="188">
        <v>106200</v>
      </c>
      <c r="G408" s="188">
        <v>24800</v>
      </c>
    </row>
    <row r="409" spans="1:7" s="68" customFormat="1" ht="12.75" x14ac:dyDescent="0.2">
      <c r="A409" s="291">
        <v>3</v>
      </c>
      <c r="B409" s="292"/>
      <c r="C409" s="293"/>
      <c r="D409" s="39" t="s">
        <v>18</v>
      </c>
      <c r="E409" s="173">
        <f>E410+E411</f>
        <v>106185</v>
      </c>
      <c r="F409" s="173">
        <f t="shared" ref="F409:G409" si="115">F410+F411</f>
        <v>106200</v>
      </c>
      <c r="G409" s="173">
        <f t="shared" si="115"/>
        <v>24800</v>
      </c>
    </row>
    <row r="410" spans="1:7" s="68" customFormat="1" ht="12.75" x14ac:dyDescent="0.2">
      <c r="A410" s="297">
        <v>31</v>
      </c>
      <c r="B410" s="298"/>
      <c r="C410" s="299"/>
      <c r="D410" s="39" t="s">
        <v>21</v>
      </c>
      <c r="E410" s="173">
        <v>101985</v>
      </c>
      <c r="F410" s="173">
        <v>102000</v>
      </c>
      <c r="G410" s="173">
        <v>23750</v>
      </c>
    </row>
    <row r="411" spans="1:7" s="68" customFormat="1" ht="12.75" x14ac:dyDescent="0.2">
      <c r="A411" s="297">
        <v>32</v>
      </c>
      <c r="B411" s="298"/>
      <c r="C411" s="299"/>
      <c r="D411" s="39" t="s">
        <v>32</v>
      </c>
      <c r="E411" s="173">
        <v>4200</v>
      </c>
      <c r="F411" s="173">
        <v>4200</v>
      </c>
      <c r="G411" s="173">
        <v>1050</v>
      </c>
    </row>
    <row r="412" spans="1:7" s="68" customFormat="1" ht="12.75" x14ac:dyDescent="0.2">
      <c r="A412" s="331" t="s">
        <v>132</v>
      </c>
      <c r="B412" s="332"/>
      <c r="C412" s="332"/>
      <c r="D412" s="333"/>
      <c r="E412" s="191">
        <f>E413</f>
        <v>2100</v>
      </c>
      <c r="F412" s="191">
        <f t="shared" ref="F412:G412" si="116">F413</f>
        <v>2100</v>
      </c>
      <c r="G412" s="191">
        <f t="shared" si="116"/>
        <v>2100</v>
      </c>
    </row>
    <row r="413" spans="1:7" s="68" customFormat="1" ht="12.75" x14ac:dyDescent="0.2">
      <c r="A413" s="334" t="s">
        <v>221</v>
      </c>
      <c r="B413" s="335"/>
      <c r="C413" s="335"/>
      <c r="D413" s="336"/>
      <c r="E413" s="218">
        <f t="shared" ref="E413:G413" si="117">E416</f>
        <v>2100</v>
      </c>
      <c r="F413" s="218">
        <f t="shared" si="117"/>
        <v>2100</v>
      </c>
      <c r="G413" s="218">
        <f t="shared" si="117"/>
        <v>2100</v>
      </c>
    </row>
    <row r="414" spans="1:7" s="68" customFormat="1" ht="12.75" x14ac:dyDescent="0.2">
      <c r="A414" s="373" t="s">
        <v>156</v>
      </c>
      <c r="B414" s="374"/>
      <c r="C414" s="374"/>
      <c r="D414" s="374"/>
      <c r="E414" s="374"/>
      <c r="F414" s="374"/>
      <c r="G414" s="375"/>
    </row>
    <row r="415" spans="1:7" s="68" customFormat="1" ht="12.75" x14ac:dyDescent="0.2">
      <c r="A415" s="294" t="s">
        <v>305</v>
      </c>
      <c r="B415" s="295"/>
      <c r="C415" s="295"/>
      <c r="D415" s="295"/>
      <c r="E415" s="188">
        <v>2100</v>
      </c>
      <c r="F415" s="188">
        <v>2100</v>
      </c>
      <c r="G415" s="188">
        <v>2100</v>
      </c>
    </row>
    <row r="416" spans="1:7" s="68" customFormat="1" ht="12.75" x14ac:dyDescent="0.2">
      <c r="A416" s="291">
        <v>3</v>
      </c>
      <c r="B416" s="292"/>
      <c r="C416" s="293"/>
      <c r="D416" s="39" t="s">
        <v>18</v>
      </c>
      <c r="E416" s="173">
        <f>E417</f>
        <v>2100</v>
      </c>
      <c r="F416" s="173">
        <f t="shared" ref="F416:G416" si="118">F417</f>
        <v>2100</v>
      </c>
      <c r="G416" s="173">
        <f t="shared" si="118"/>
        <v>2100</v>
      </c>
    </row>
    <row r="417" spans="1:7" s="68" customFormat="1" ht="12.75" x14ac:dyDescent="0.2">
      <c r="A417" s="297">
        <v>38</v>
      </c>
      <c r="B417" s="298"/>
      <c r="C417" s="299"/>
      <c r="D417" s="39" t="s">
        <v>49</v>
      </c>
      <c r="E417" s="173">
        <v>2100</v>
      </c>
      <c r="F417" s="173">
        <v>2100</v>
      </c>
      <c r="G417" s="173">
        <v>2100</v>
      </c>
    </row>
    <row r="418" spans="1:7" s="68" customFormat="1" ht="12.75" x14ac:dyDescent="0.2">
      <c r="A418" s="331" t="s">
        <v>133</v>
      </c>
      <c r="B418" s="332"/>
      <c r="C418" s="332"/>
      <c r="D418" s="333"/>
      <c r="E418" s="190">
        <f>E419</f>
        <v>11000</v>
      </c>
      <c r="F418" s="190">
        <f t="shared" ref="F418:G418" si="119">F419</f>
        <v>11000</v>
      </c>
      <c r="G418" s="190">
        <f t="shared" si="119"/>
        <v>11000</v>
      </c>
    </row>
    <row r="419" spans="1:7" s="68" customFormat="1" ht="13.5" customHeight="1" x14ac:dyDescent="0.2">
      <c r="A419" s="339" t="s">
        <v>222</v>
      </c>
      <c r="B419" s="340"/>
      <c r="C419" s="340"/>
      <c r="D419" s="341"/>
      <c r="E419" s="217">
        <f t="shared" ref="E419:G419" si="120">E422</f>
        <v>11000</v>
      </c>
      <c r="F419" s="217">
        <f t="shared" si="120"/>
        <v>11000</v>
      </c>
      <c r="G419" s="217">
        <f t="shared" si="120"/>
        <v>11000</v>
      </c>
    </row>
    <row r="420" spans="1:7" s="68" customFormat="1" ht="12.75" x14ac:dyDescent="0.2">
      <c r="A420" s="193" t="s">
        <v>157</v>
      </c>
      <c r="B420" s="194"/>
      <c r="C420" s="194"/>
      <c r="D420" s="195"/>
      <c r="E420" s="199"/>
      <c r="F420" s="199"/>
      <c r="G420" s="199"/>
    </row>
    <row r="421" spans="1:7" s="68" customFormat="1" ht="12.75" x14ac:dyDescent="0.2">
      <c r="A421" s="294" t="s">
        <v>305</v>
      </c>
      <c r="B421" s="295"/>
      <c r="C421" s="295"/>
      <c r="D421" s="295"/>
      <c r="E421" s="188">
        <v>11000</v>
      </c>
      <c r="F421" s="188">
        <v>11000</v>
      </c>
      <c r="G421" s="188">
        <v>11000</v>
      </c>
    </row>
    <row r="422" spans="1:7" s="68" customFormat="1" ht="12.75" x14ac:dyDescent="0.2">
      <c r="A422" s="291">
        <v>3</v>
      </c>
      <c r="B422" s="292"/>
      <c r="C422" s="293"/>
      <c r="D422" s="39" t="s">
        <v>18</v>
      </c>
      <c r="E422" s="80">
        <f>E423</f>
        <v>11000</v>
      </c>
      <c r="F422" s="80">
        <f t="shared" ref="F422:G422" si="121">F423</f>
        <v>11000</v>
      </c>
      <c r="G422" s="80">
        <f t="shared" si="121"/>
        <v>11000</v>
      </c>
    </row>
    <row r="423" spans="1:7" s="68" customFormat="1" ht="12.75" x14ac:dyDescent="0.2">
      <c r="A423" s="297">
        <v>38</v>
      </c>
      <c r="B423" s="298"/>
      <c r="C423" s="299"/>
      <c r="D423" s="39" t="s">
        <v>49</v>
      </c>
      <c r="E423" s="173">
        <v>11000</v>
      </c>
      <c r="F423" s="173">
        <v>11000</v>
      </c>
      <c r="G423" s="173">
        <v>11000</v>
      </c>
    </row>
    <row r="424" spans="1:7" s="68" customFormat="1" ht="12.75" x14ac:dyDescent="0.2">
      <c r="A424" s="376" t="s">
        <v>80</v>
      </c>
      <c r="B424" s="377"/>
      <c r="C424" s="377"/>
      <c r="D424" s="378"/>
      <c r="E424" s="214">
        <f>E426</f>
        <v>12000</v>
      </c>
      <c r="F424" s="214">
        <f>F426</f>
        <v>12000</v>
      </c>
      <c r="G424" s="214">
        <f>G426</f>
        <v>12000</v>
      </c>
    </row>
    <row r="425" spans="1:7" s="68" customFormat="1" ht="12.75" x14ac:dyDescent="0.2">
      <c r="A425" s="98" t="s">
        <v>316</v>
      </c>
      <c r="B425" s="99"/>
      <c r="C425" s="99"/>
      <c r="D425" s="240"/>
      <c r="E425" s="159">
        <f>E429</f>
        <v>12000</v>
      </c>
      <c r="F425" s="159">
        <f t="shared" ref="F425:G425" si="122">F429</f>
        <v>12000</v>
      </c>
      <c r="G425" s="159">
        <f t="shared" si="122"/>
        <v>12000</v>
      </c>
    </row>
    <row r="426" spans="1:7" s="68" customFormat="1" ht="12.75" x14ac:dyDescent="0.2">
      <c r="A426" s="192" t="s">
        <v>134</v>
      </c>
      <c r="B426" s="192"/>
      <c r="C426" s="192"/>
      <c r="D426" s="192"/>
      <c r="E426" s="191">
        <f t="shared" ref="E426:G426" si="123">E427</f>
        <v>12000</v>
      </c>
      <c r="F426" s="191">
        <f t="shared" si="123"/>
        <v>12000</v>
      </c>
      <c r="G426" s="191">
        <f t="shared" si="123"/>
        <v>12000</v>
      </c>
    </row>
    <row r="427" spans="1:7" s="68" customFormat="1" ht="12.75" x14ac:dyDescent="0.2">
      <c r="A427" s="215" t="s">
        <v>223</v>
      </c>
      <c r="B427" s="216"/>
      <c r="C427" s="216"/>
      <c r="D427" s="216"/>
      <c r="E427" s="217">
        <f t="shared" ref="E427:G427" si="124">E430</f>
        <v>12000</v>
      </c>
      <c r="F427" s="217">
        <f t="shared" si="124"/>
        <v>12000</v>
      </c>
      <c r="G427" s="217">
        <f t="shared" si="124"/>
        <v>12000</v>
      </c>
    </row>
    <row r="428" spans="1:7" s="68" customFormat="1" ht="12.75" x14ac:dyDescent="0.2">
      <c r="A428" s="193" t="s">
        <v>158</v>
      </c>
      <c r="B428" s="194"/>
      <c r="C428" s="194"/>
      <c r="D428" s="195"/>
      <c r="E428" s="199"/>
      <c r="F428" s="199"/>
      <c r="G428" s="199"/>
    </row>
    <row r="429" spans="1:7" s="68" customFormat="1" ht="12.75" x14ac:dyDescent="0.2">
      <c r="A429" s="294" t="s">
        <v>305</v>
      </c>
      <c r="B429" s="295"/>
      <c r="C429" s="295"/>
      <c r="D429" s="295"/>
      <c r="E429" s="188">
        <v>12000</v>
      </c>
      <c r="F429" s="188">
        <v>12000</v>
      </c>
      <c r="G429" s="188">
        <v>12000</v>
      </c>
    </row>
    <row r="430" spans="1:7" s="68" customFormat="1" ht="12.75" x14ac:dyDescent="0.2">
      <c r="A430" s="291">
        <v>3</v>
      </c>
      <c r="B430" s="292"/>
      <c r="C430" s="293"/>
      <c r="D430" s="39" t="s">
        <v>18</v>
      </c>
      <c r="E430" s="80">
        <f>E431</f>
        <v>12000</v>
      </c>
      <c r="F430" s="80">
        <f t="shared" ref="F430:G430" si="125">F431</f>
        <v>12000</v>
      </c>
      <c r="G430" s="80">
        <f t="shared" si="125"/>
        <v>12000</v>
      </c>
    </row>
    <row r="431" spans="1:7" s="68" customFormat="1" ht="12.75" x14ac:dyDescent="0.2">
      <c r="A431" s="297">
        <v>38</v>
      </c>
      <c r="B431" s="298"/>
      <c r="C431" s="299"/>
      <c r="D431" s="39" t="s">
        <v>49</v>
      </c>
      <c r="E431" s="173">
        <v>12000</v>
      </c>
      <c r="F431" s="173">
        <v>12000</v>
      </c>
      <c r="G431" s="173">
        <v>12000</v>
      </c>
    </row>
    <row r="432" spans="1:7" x14ac:dyDescent="0.25">
      <c r="E432" s="33"/>
      <c r="F432" s="33"/>
      <c r="G432" s="33"/>
    </row>
    <row r="433" spans="1:7" s="66" customFormat="1" ht="12.75" x14ac:dyDescent="0.2">
      <c r="A433" s="285" t="s">
        <v>285</v>
      </c>
      <c r="B433" s="285"/>
      <c r="C433" s="285"/>
      <c r="D433" s="285"/>
      <c r="E433" s="285"/>
      <c r="F433" s="285"/>
      <c r="G433" s="285"/>
    </row>
    <row r="434" spans="1:7" x14ac:dyDescent="0.25">
      <c r="E434" s="33"/>
      <c r="F434" s="33"/>
      <c r="G434" s="33"/>
    </row>
    <row r="435" spans="1:7" s="68" customFormat="1" ht="12.75" x14ac:dyDescent="0.2">
      <c r="A435" s="68" t="s">
        <v>333</v>
      </c>
      <c r="E435" s="81"/>
      <c r="F435" s="81"/>
      <c r="G435" s="81"/>
    </row>
    <row r="436" spans="1:7" x14ac:dyDescent="0.25">
      <c r="E436" s="33"/>
      <c r="F436" s="33"/>
      <c r="G436" s="33"/>
    </row>
    <row r="437" spans="1:7" x14ac:dyDescent="0.25">
      <c r="E437" s="33"/>
      <c r="F437" s="33"/>
      <c r="G437" s="33"/>
    </row>
    <row r="438" spans="1:7" x14ac:dyDescent="0.25">
      <c r="E438" s="33"/>
      <c r="F438" s="33"/>
      <c r="G438" s="33"/>
    </row>
    <row r="439" spans="1:7" x14ac:dyDescent="0.25">
      <c r="A439" s="286" t="s">
        <v>172</v>
      </c>
      <c r="B439" s="286"/>
      <c r="C439" s="286"/>
      <c r="D439" s="286"/>
      <c r="E439" s="286"/>
      <c r="F439" s="286"/>
      <c r="G439" s="286"/>
    </row>
    <row r="440" spans="1:7" x14ac:dyDescent="0.25">
      <c r="E440" s="33"/>
      <c r="F440" s="33"/>
      <c r="G440" s="33"/>
    </row>
    <row r="441" spans="1:7" s="66" customFormat="1" ht="12.75" x14ac:dyDescent="0.2">
      <c r="A441" s="285" t="s">
        <v>286</v>
      </c>
      <c r="B441" s="285"/>
      <c r="C441" s="285"/>
      <c r="D441" s="285"/>
      <c r="E441" s="285"/>
      <c r="F441" s="285"/>
      <c r="G441" s="285"/>
    </row>
    <row r="442" spans="1:7" x14ac:dyDescent="0.25">
      <c r="E442" s="33"/>
      <c r="F442" s="33"/>
      <c r="G442" s="33"/>
    </row>
    <row r="443" spans="1:7" s="68" customFormat="1" ht="12.75" x14ac:dyDescent="0.2">
      <c r="A443" s="313" t="s">
        <v>174</v>
      </c>
      <c r="B443" s="313"/>
      <c r="C443" s="313"/>
      <c r="D443" s="313"/>
      <c r="E443" s="313"/>
      <c r="F443" s="313"/>
      <c r="G443" s="313"/>
    </row>
    <row r="444" spans="1:7" s="68" customFormat="1" ht="12.75" x14ac:dyDescent="0.2">
      <c r="A444" s="269" t="s">
        <v>287</v>
      </c>
      <c r="B444" s="269"/>
      <c r="C444" s="269"/>
      <c r="D444" s="269"/>
      <c r="E444" s="269"/>
      <c r="F444" s="269"/>
      <c r="G444" s="269"/>
    </row>
    <row r="445" spans="1:7" x14ac:dyDescent="0.25">
      <c r="A445" s="49"/>
      <c r="B445" s="49"/>
      <c r="C445" s="49"/>
      <c r="D445" s="49"/>
      <c r="E445" s="49"/>
      <c r="F445" s="49"/>
      <c r="G445" s="49"/>
    </row>
    <row r="446" spans="1:7" x14ac:dyDescent="0.25">
      <c r="A446" s="49"/>
      <c r="B446" s="49"/>
      <c r="C446" s="49"/>
      <c r="D446" s="49"/>
      <c r="E446" s="49"/>
      <c r="F446" s="49"/>
      <c r="G446" s="49"/>
    </row>
    <row r="447" spans="1:7" x14ac:dyDescent="0.25">
      <c r="A447" s="49"/>
      <c r="B447" s="49"/>
      <c r="C447" s="49"/>
      <c r="D447" s="49"/>
      <c r="E447" s="49"/>
      <c r="F447" s="49"/>
      <c r="G447" s="49"/>
    </row>
    <row r="448" spans="1:7" s="242" customFormat="1" x14ac:dyDescent="0.25">
      <c r="A448" s="242" t="s">
        <v>335</v>
      </c>
      <c r="E448" s="243"/>
      <c r="F448" s="243"/>
      <c r="G448" s="243"/>
    </row>
    <row r="449" spans="1:7" s="242" customFormat="1" x14ac:dyDescent="0.25">
      <c r="A449" s="242" t="s">
        <v>336</v>
      </c>
      <c r="E449" s="243"/>
      <c r="F449" s="243"/>
      <c r="G449" s="243"/>
    </row>
    <row r="450" spans="1:7" s="242" customFormat="1" x14ac:dyDescent="0.25">
      <c r="A450" s="242" t="s">
        <v>334</v>
      </c>
      <c r="E450" s="243"/>
      <c r="F450" s="243"/>
      <c r="G450" s="243"/>
    </row>
    <row r="451" spans="1:7" x14ac:dyDescent="0.25">
      <c r="E451" s="33"/>
      <c r="F451" s="33"/>
      <c r="G451" s="63" t="s">
        <v>244</v>
      </c>
    </row>
    <row r="452" spans="1:7" x14ac:dyDescent="0.25">
      <c r="G452" s="59"/>
    </row>
    <row r="453" spans="1:7" x14ac:dyDescent="0.25">
      <c r="G453" s="61" t="s">
        <v>245</v>
      </c>
    </row>
  </sheetData>
  <mergeCells count="354">
    <mergeCell ref="A215:D215"/>
    <mergeCell ref="A397:D397"/>
    <mergeCell ref="A237:D237"/>
    <mergeCell ref="A53:D53"/>
    <mergeCell ref="A227:D227"/>
    <mergeCell ref="A226:D226"/>
    <mergeCell ref="A220:D220"/>
    <mergeCell ref="A256:D256"/>
    <mergeCell ref="A151:D151"/>
    <mergeCell ref="A221:D221"/>
    <mergeCell ref="A295:D295"/>
    <mergeCell ref="A228:D228"/>
    <mergeCell ref="A296:D296"/>
    <mergeCell ref="A229:D229"/>
    <mergeCell ref="A66:D66"/>
    <mergeCell ref="A127:D127"/>
    <mergeCell ref="A166:D166"/>
    <mergeCell ref="A153:D153"/>
    <mergeCell ref="A245:D245"/>
    <mergeCell ref="A77:D77"/>
    <mergeCell ref="A111:D111"/>
    <mergeCell ref="A148:D148"/>
    <mergeCell ref="A294:D294"/>
    <mergeCell ref="A83:D83"/>
    <mergeCell ref="A185:D185"/>
    <mergeCell ref="A191:D191"/>
    <mergeCell ref="A298:C298"/>
    <mergeCell ref="A167:C167"/>
    <mergeCell ref="A299:D299"/>
    <mergeCell ref="A30:D30"/>
    <mergeCell ref="A277:D277"/>
    <mergeCell ref="A54:D54"/>
    <mergeCell ref="A429:D429"/>
    <mergeCell ref="A421:D421"/>
    <mergeCell ref="A415:D415"/>
    <mergeCell ref="A403:D403"/>
    <mergeCell ref="A55:D55"/>
    <mergeCell ref="A35:D35"/>
    <mergeCell ref="A102:D102"/>
    <mergeCell ref="A244:D244"/>
    <mergeCell ref="A251:D251"/>
    <mergeCell ref="A262:D262"/>
    <mergeCell ref="A269:D269"/>
    <mergeCell ref="A276:D276"/>
    <mergeCell ref="A284:D284"/>
    <mergeCell ref="A302:D302"/>
    <mergeCell ref="A329:D329"/>
    <mergeCell ref="A336:D336"/>
    <mergeCell ref="E200:E201"/>
    <mergeCell ref="F200:F201"/>
    <mergeCell ref="G200:G201"/>
    <mergeCell ref="E188:E189"/>
    <mergeCell ref="F188:F189"/>
    <mergeCell ref="G188:G189"/>
    <mergeCell ref="A306:C306"/>
    <mergeCell ref="A307:C307"/>
    <mergeCell ref="A369:C369"/>
    <mergeCell ref="A292:D292"/>
    <mergeCell ref="A350:C350"/>
    <mergeCell ref="A304:C304"/>
    <mergeCell ref="A305:C305"/>
    <mergeCell ref="A300:D300"/>
    <mergeCell ref="A337:C337"/>
    <mergeCell ref="A363:C363"/>
    <mergeCell ref="A364:D364"/>
    <mergeCell ref="A365:D365"/>
    <mergeCell ref="A368:C368"/>
    <mergeCell ref="F232:F233"/>
    <mergeCell ref="G232:G233"/>
    <mergeCell ref="A286:C286"/>
    <mergeCell ref="E272:E274"/>
    <mergeCell ref="A263:C263"/>
    <mergeCell ref="E373:E374"/>
    <mergeCell ref="F373:F374"/>
    <mergeCell ref="G373:G374"/>
    <mergeCell ref="A383:C383"/>
    <mergeCell ref="A384:C384"/>
    <mergeCell ref="A386:D386"/>
    <mergeCell ref="A385:D385"/>
    <mergeCell ref="A334:D334"/>
    <mergeCell ref="A331:C331"/>
    <mergeCell ref="A333:C333"/>
    <mergeCell ref="A339:D339"/>
    <mergeCell ref="A340:D340"/>
    <mergeCell ref="A341:D341"/>
    <mergeCell ref="A343:D343"/>
    <mergeCell ref="A349:D349"/>
    <mergeCell ref="A359:D359"/>
    <mergeCell ref="A367:D367"/>
    <mergeCell ref="E326:E327"/>
    <mergeCell ref="F326:F327"/>
    <mergeCell ref="G326:G327"/>
    <mergeCell ref="E340:E341"/>
    <mergeCell ref="F340:F341"/>
    <mergeCell ref="G340:G341"/>
    <mergeCell ref="E352:E353"/>
    <mergeCell ref="F352:F353"/>
    <mergeCell ref="G352:G353"/>
    <mergeCell ref="A182:D182"/>
    <mergeCell ref="A186:C186"/>
    <mergeCell ref="A170:D170"/>
    <mergeCell ref="A174:C174"/>
    <mergeCell ref="A175:C175"/>
    <mergeCell ref="A230:C230"/>
    <mergeCell ref="A231:C231"/>
    <mergeCell ref="A130:D130"/>
    <mergeCell ref="A135:D135"/>
    <mergeCell ref="A132:D132"/>
    <mergeCell ref="A224:D224"/>
    <mergeCell ref="A205:D205"/>
    <mergeCell ref="A197:D197"/>
    <mergeCell ref="A196:D196"/>
    <mergeCell ref="A210:D210"/>
    <mergeCell ref="A149:D149"/>
    <mergeCell ref="A152:D152"/>
    <mergeCell ref="A204:D204"/>
    <mergeCell ref="A203:D203"/>
    <mergeCell ref="A172:D172"/>
    <mergeCell ref="A173:D173"/>
    <mergeCell ref="A179:D179"/>
    <mergeCell ref="A178:D178"/>
    <mergeCell ref="A184:D184"/>
    <mergeCell ref="A234:D234"/>
    <mergeCell ref="A232:D232"/>
    <mergeCell ref="A266:D266"/>
    <mergeCell ref="A258:C258"/>
    <mergeCell ref="A246:C246"/>
    <mergeCell ref="A247:C247"/>
    <mergeCell ref="A248:C248"/>
    <mergeCell ref="A252:C252"/>
    <mergeCell ref="A253:C253"/>
    <mergeCell ref="A238:D238"/>
    <mergeCell ref="A431:C431"/>
    <mergeCell ref="A180:C180"/>
    <mergeCell ref="A168:C168"/>
    <mergeCell ref="A287:D287"/>
    <mergeCell ref="A206:C206"/>
    <mergeCell ref="A207:C207"/>
    <mergeCell ref="A208:D208"/>
    <mergeCell ref="A211:C211"/>
    <mergeCell ref="A212:C212"/>
    <mergeCell ref="A297:C297"/>
    <mergeCell ref="A169:D169"/>
    <mergeCell ref="A176:D176"/>
    <mergeCell ref="A194:D194"/>
    <mergeCell ref="A198:C198"/>
    <mergeCell ref="A199:C199"/>
    <mergeCell ref="A200:D201"/>
    <mergeCell ref="A217:C217"/>
    <mergeCell ref="A265:C265"/>
    <mergeCell ref="A239:C239"/>
    <mergeCell ref="A240:C240"/>
    <mergeCell ref="A261:G261"/>
    <mergeCell ref="E234:E235"/>
    <mergeCell ref="F234:F235"/>
    <mergeCell ref="G234:G235"/>
    <mergeCell ref="A430:C430"/>
    <mergeCell ref="A409:C409"/>
    <mergeCell ref="A410:C410"/>
    <mergeCell ref="A411:C411"/>
    <mergeCell ref="A412:D412"/>
    <mergeCell ref="A413:D413"/>
    <mergeCell ref="A398:C398"/>
    <mergeCell ref="A399:C399"/>
    <mergeCell ref="A404:C404"/>
    <mergeCell ref="A405:C405"/>
    <mergeCell ref="A408:D408"/>
    <mergeCell ref="A418:D418"/>
    <mergeCell ref="A406:D406"/>
    <mergeCell ref="A414:G414"/>
    <mergeCell ref="A400:C400"/>
    <mergeCell ref="A416:C416"/>
    <mergeCell ref="A417:C417"/>
    <mergeCell ref="A419:D419"/>
    <mergeCell ref="A422:C422"/>
    <mergeCell ref="A423:C423"/>
    <mergeCell ref="A424:D424"/>
    <mergeCell ref="A319:C319"/>
    <mergeCell ref="A320:C320"/>
    <mergeCell ref="A321:C321"/>
    <mergeCell ref="A322:C322"/>
    <mergeCell ref="A323:C323"/>
    <mergeCell ref="A324:C324"/>
    <mergeCell ref="A235:D235"/>
    <mergeCell ref="A272:D274"/>
    <mergeCell ref="A282:D282"/>
    <mergeCell ref="A264:C264"/>
    <mergeCell ref="A249:D249"/>
    <mergeCell ref="A254:D254"/>
    <mergeCell ref="A257:C257"/>
    <mergeCell ref="A271:C271"/>
    <mergeCell ref="A267:D267"/>
    <mergeCell ref="A278:C278"/>
    <mergeCell ref="A270:C270"/>
    <mergeCell ref="A279:C279"/>
    <mergeCell ref="A318:D318"/>
    <mergeCell ref="A303:D303"/>
    <mergeCell ref="A289:D289"/>
    <mergeCell ref="A390:C390"/>
    <mergeCell ref="A373:D373"/>
    <mergeCell ref="A377:C377"/>
    <mergeCell ref="A378:C378"/>
    <mergeCell ref="A380:D380"/>
    <mergeCell ref="A327:D327"/>
    <mergeCell ref="A351:C351"/>
    <mergeCell ref="A353:D353"/>
    <mergeCell ref="A357:D357"/>
    <mergeCell ref="A338:C338"/>
    <mergeCell ref="A361:C361"/>
    <mergeCell ref="A362:C362"/>
    <mergeCell ref="A344:C344"/>
    <mergeCell ref="A345:C345"/>
    <mergeCell ref="A332:C332"/>
    <mergeCell ref="A360:D360"/>
    <mergeCell ref="A330:D330"/>
    <mergeCell ref="A376:D376"/>
    <mergeCell ref="A382:D382"/>
    <mergeCell ref="A388:D388"/>
    <mergeCell ref="A19:C19"/>
    <mergeCell ref="A26:C26"/>
    <mergeCell ref="A21:C21"/>
    <mergeCell ref="A20:C20"/>
    <mergeCell ref="A25:C25"/>
    <mergeCell ref="A1:G1"/>
    <mergeCell ref="A8:C8"/>
    <mergeCell ref="A18:C18"/>
    <mergeCell ref="A10:D10"/>
    <mergeCell ref="A11:D11"/>
    <mergeCell ref="A15:D15"/>
    <mergeCell ref="A17:D17"/>
    <mergeCell ref="A22:D22"/>
    <mergeCell ref="A5:G5"/>
    <mergeCell ref="A4:G4"/>
    <mergeCell ref="A24:D24"/>
    <mergeCell ref="A3:G3"/>
    <mergeCell ref="A9:D9"/>
    <mergeCell ref="F6:G6"/>
    <mergeCell ref="A39:D39"/>
    <mergeCell ref="A33:D33"/>
    <mergeCell ref="E114:E115"/>
    <mergeCell ref="F114:F115"/>
    <mergeCell ref="A57:D57"/>
    <mergeCell ref="A56:D56"/>
    <mergeCell ref="A87:D87"/>
    <mergeCell ref="A91:C91"/>
    <mergeCell ref="A92:C92"/>
    <mergeCell ref="A88:D88"/>
    <mergeCell ref="A90:D90"/>
    <mergeCell ref="A74:D74"/>
    <mergeCell ref="A76:D76"/>
    <mergeCell ref="A78:C78"/>
    <mergeCell ref="A79:C79"/>
    <mergeCell ref="A93:C93"/>
    <mergeCell ref="A107:D107"/>
    <mergeCell ref="A108:D108"/>
    <mergeCell ref="A110:D110"/>
    <mergeCell ref="A112:C112"/>
    <mergeCell ref="A113:C113"/>
    <mergeCell ref="A115:D115"/>
    <mergeCell ref="A42:D42"/>
    <mergeCell ref="A65:D65"/>
    <mergeCell ref="A27:C27"/>
    <mergeCell ref="A104:C104"/>
    <mergeCell ref="A81:D81"/>
    <mergeCell ref="A85:C85"/>
    <mergeCell ref="A80:D80"/>
    <mergeCell ref="A84:D84"/>
    <mergeCell ref="A86:C86"/>
    <mergeCell ref="A44:C44"/>
    <mergeCell ref="A43:C43"/>
    <mergeCell ref="A45:D45"/>
    <mergeCell ref="A50:D50"/>
    <mergeCell ref="A51:D51"/>
    <mergeCell ref="A58:C58"/>
    <mergeCell ref="A59:C59"/>
    <mergeCell ref="A60:C60"/>
    <mergeCell ref="A103:D103"/>
    <mergeCell ref="A40:D40"/>
    <mergeCell ref="A36:D36"/>
    <mergeCell ref="A37:C37"/>
    <mergeCell ref="A38:C38"/>
    <mergeCell ref="A28:D28"/>
    <mergeCell ref="A31:C31"/>
    <mergeCell ref="A32:C32"/>
    <mergeCell ref="A61:C61"/>
    <mergeCell ref="G99:G100"/>
    <mergeCell ref="E99:E100"/>
    <mergeCell ref="G114:G115"/>
    <mergeCell ref="E120:E121"/>
    <mergeCell ref="F120:F121"/>
    <mergeCell ref="G120:G121"/>
    <mergeCell ref="A99:D99"/>
    <mergeCell ref="A164:D164"/>
    <mergeCell ref="A158:D158"/>
    <mergeCell ref="A159:D159"/>
    <mergeCell ref="A160:C160"/>
    <mergeCell ref="A161:C161"/>
    <mergeCell ref="A150:D150"/>
    <mergeCell ref="A156:D156"/>
    <mergeCell ref="A126:D126"/>
    <mergeCell ref="F99:F100"/>
    <mergeCell ref="A119:D119"/>
    <mergeCell ref="A129:C129"/>
    <mergeCell ref="A154:C154"/>
    <mergeCell ref="A137:D137"/>
    <mergeCell ref="A128:C128"/>
    <mergeCell ref="A441:G441"/>
    <mergeCell ref="A443:G443"/>
    <mergeCell ref="A444:G444"/>
    <mergeCell ref="A62:D62"/>
    <mergeCell ref="A64:D64"/>
    <mergeCell ref="A67:C67"/>
    <mergeCell ref="A68:C68"/>
    <mergeCell ref="A71:D71"/>
    <mergeCell ref="A69:D69"/>
    <mergeCell ref="A72:C72"/>
    <mergeCell ref="A73:C73"/>
    <mergeCell ref="F272:F274"/>
    <mergeCell ref="G272:G274"/>
    <mergeCell ref="A285:C285"/>
    <mergeCell ref="A280:C280"/>
    <mergeCell ref="A218:D218"/>
    <mergeCell ref="A222:C222"/>
    <mergeCell ref="A223:C223"/>
    <mergeCell ref="A290:C290"/>
    <mergeCell ref="A291:C291"/>
    <mergeCell ref="E232:E233"/>
    <mergeCell ref="A121:D121"/>
    <mergeCell ref="A123:D123"/>
    <mergeCell ref="A105:C105"/>
    <mergeCell ref="A433:G433"/>
    <mergeCell ref="A439:G439"/>
    <mergeCell ref="A106:C106"/>
    <mergeCell ref="A213:D213"/>
    <mergeCell ref="A216:C216"/>
    <mergeCell ref="A165:D165"/>
    <mergeCell ref="A144:C144"/>
    <mergeCell ref="A145:C145"/>
    <mergeCell ref="A155:C155"/>
    <mergeCell ref="A120:D120"/>
    <mergeCell ref="A162:D162"/>
    <mergeCell ref="A125:D125"/>
    <mergeCell ref="A133:C133"/>
    <mergeCell ref="A134:C134"/>
    <mergeCell ref="A139:C139"/>
    <mergeCell ref="A140:C140"/>
    <mergeCell ref="A124:D124"/>
    <mergeCell ref="A188:D189"/>
    <mergeCell ref="A138:D138"/>
    <mergeCell ref="A141:D141"/>
    <mergeCell ref="A143:D143"/>
    <mergeCell ref="A192:C192"/>
    <mergeCell ref="A326:D326"/>
    <mergeCell ref="A389:C389"/>
  </mergeCells>
  <pageMargins left="0.70866141732283472" right="0.11811023622047245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Prenesena sredstva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Opcina ferdinandovac</cp:lastModifiedBy>
  <cp:lastPrinted>2024-12-13T09:53:00Z</cp:lastPrinted>
  <dcterms:created xsi:type="dcterms:W3CDTF">2022-08-12T12:51:27Z</dcterms:created>
  <dcterms:modified xsi:type="dcterms:W3CDTF">2024-12-13T09:53:02Z</dcterms:modified>
</cp:coreProperties>
</file>