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dvkos\Desktop\SAZIVI UV\25. sjednica UV DV KOŠUTICA Ferdinandovac\"/>
    </mc:Choice>
  </mc:AlternateContent>
  <xr:revisionPtr revIDLastSave="0" documentId="13_ncr:1_{5AC39F05-8E70-4596-9F8A-DA80F0CC251D}" xr6:coauthVersionLast="47" xr6:coauthVersionMax="47" xr10:uidLastSave="{00000000-0000-0000-0000-000000000000}"/>
  <bookViews>
    <workbookView xWindow="-120" yWindow="-120" windowWidth="24240" windowHeight="13140" activeTab="4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7" l="1"/>
  <c r="H10" i="7"/>
  <c r="I10" i="7"/>
  <c r="E11" i="7"/>
  <c r="F11" i="7"/>
  <c r="F10" i="7" s="1"/>
  <c r="H11" i="7"/>
  <c r="I11" i="7"/>
  <c r="H13" i="7"/>
  <c r="I13" i="7"/>
  <c r="H14" i="7"/>
  <c r="I14" i="7"/>
  <c r="H15" i="7"/>
  <c r="I15" i="7"/>
  <c r="E16" i="7"/>
  <c r="F16" i="7"/>
  <c r="F13" i="7" s="1"/>
  <c r="H18" i="7"/>
  <c r="H19" i="7" s="1"/>
  <c r="I18" i="7"/>
  <c r="E19" i="7"/>
  <c r="I19" i="7"/>
  <c r="E21" i="7"/>
  <c r="H22" i="7"/>
  <c r="H21" i="7" s="1"/>
  <c r="I22" i="7"/>
  <c r="I21" i="7" s="1"/>
  <c r="I7" i="7" s="1"/>
  <c r="I6" i="7" s="1"/>
  <c r="E23" i="7"/>
  <c r="F23" i="7"/>
  <c r="F22" i="7" s="1"/>
  <c r="F21" i="7" s="1"/>
  <c r="H10" i="3"/>
  <c r="G37" i="3"/>
  <c r="G38" i="3"/>
  <c r="G20" i="1"/>
  <c r="H21" i="1"/>
  <c r="H22" i="1"/>
  <c r="F19" i="3"/>
  <c r="G35" i="1"/>
  <c r="G17" i="1"/>
  <c r="D14" i="5"/>
  <c r="C13" i="5"/>
  <c r="C12" i="5" s="1"/>
  <c r="C10" i="5" s="1"/>
  <c r="F45" i="3"/>
  <c r="F44" i="3" s="1"/>
  <c r="F39" i="3"/>
  <c r="F36" i="3" s="1"/>
  <c r="G36" i="3" s="1"/>
  <c r="F34" i="3"/>
  <c r="F33" i="3" s="1"/>
  <c r="H36" i="1"/>
  <c r="H35" i="1" s="1"/>
  <c r="G23" i="7" l="1"/>
  <c r="G22" i="7" s="1"/>
  <c r="G21" i="7" s="1"/>
  <c r="I16" i="7"/>
  <c r="H9" i="7"/>
  <c r="I23" i="7"/>
  <c r="G11" i="7"/>
  <c r="G10" i="7" s="1"/>
  <c r="G16" i="7"/>
  <c r="G13" i="7" s="1"/>
  <c r="H16" i="7"/>
  <c r="H7" i="7"/>
  <c r="H6" i="7" s="1"/>
  <c r="F9" i="7"/>
  <c r="F7" i="7" s="1"/>
  <c r="F6" i="7" s="1"/>
  <c r="H23" i="7"/>
  <c r="E7" i="7"/>
  <c r="G23" i="1"/>
  <c r="H20" i="1"/>
  <c r="F31" i="3"/>
  <c r="F29" i="3" s="1"/>
  <c r="F18" i="3"/>
  <c r="F10" i="3" s="1"/>
  <c r="F35" i="1"/>
  <c r="E18" i="3"/>
  <c r="E19" i="3" s="1"/>
  <c r="G19" i="3" s="1"/>
  <c r="G18" i="3" s="1"/>
  <c r="F18" i="1"/>
  <c r="B13" i="5"/>
  <c r="E39" i="3"/>
  <c r="G39" i="3" s="1"/>
  <c r="E42" i="3"/>
  <c r="E46" i="3"/>
  <c r="G46" i="3" s="1"/>
  <c r="G45" i="3" s="1"/>
  <c r="G44" i="3" s="1"/>
  <c r="E34" i="3"/>
  <c r="F20" i="1"/>
  <c r="I18" i="1"/>
  <c r="I17" i="1" s="1"/>
  <c r="E12" i="3"/>
  <c r="E15" i="3"/>
  <c r="E16" i="3" s="1"/>
  <c r="J21" i="1"/>
  <c r="I18" i="3"/>
  <c r="I10" i="3" s="1"/>
  <c r="H19" i="3"/>
  <c r="I31" i="3"/>
  <c r="E31" i="3"/>
  <c r="G31" i="3" s="1"/>
  <c r="H31" i="3"/>
  <c r="I34" i="3"/>
  <c r="H34" i="3"/>
  <c r="E44" i="3"/>
  <c r="H44" i="3"/>
  <c r="I44" i="3"/>
  <c r="H42" i="3"/>
  <c r="I42" i="3"/>
  <c r="I46" i="3"/>
  <c r="H46" i="3"/>
  <c r="J22" i="1"/>
  <c r="I22" i="1"/>
  <c r="E13" i="5"/>
  <c r="E12" i="5" s="1"/>
  <c r="E10" i="5" s="1"/>
  <c r="F13" i="5"/>
  <c r="F12" i="5" s="1"/>
  <c r="F10" i="5" s="1"/>
  <c r="G9" i="7" l="1"/>
  <c r="G6" i="7" s="1"/>
  <c r="E6" i="7"/>
  <c r="G7" i="7"/>
  <c r="B12" i="5"/>
  <c r="D13" i="5"/>
  <c r="E10" i="3"/>
  <c r="G29" i="3"/>
  <c r="G34" i="3"/>
  <c r="G33" i="3" s="1"/>
  <c r="F17" i="1"/>
  <c r="F23" i="1" s="1"/>
  <c r="H18" i="1"/>
  <c r="H17" i="1" s="1"/>
  <c r="H23" i="1" s="1"/>
  <c r="I19" i="3"/>
  <c r="J18" i="1"/>
  <c r="J17" i="1" s="1"/>
  <c r="G10" i="3"/>
  <c r="H29" i="3"/>
  <c r="E29" i="3"/>
  <c r="E13" i="3"/>
  <c r="I29" i="3"/>
  <c r="J20" i="1"/>
  <c r="B10" i="5" l="1"/>
  <c r="D10" i="5" s="1"/>
  <c r="D12" i="5"/>
  <c r="I21" i="1"/>
  <c r="I20" i="1" s="1"/>
  <c r="I23" i="1" s="1"/>
  <c r="J23" i="1"/>
</calcChain>
</file>

<file path=xl/sharedStrings.xml><?xml version="1.0" encoding="utf-8"?>
<sst xmlns="http://schemas.openxmlformats.org/spreadsheetml/2006/main" count="152" uniqueCount="83">
  <si>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</si>
  <si>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</si>
  <si>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</si>
  <si>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</si>
  <si>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</si>
  <si>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</si>
  <si>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</si>
  <si>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</si>
  <si>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</si>
  <si>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</si>
  <si>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</si>
  <si>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</si>
  <si>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</si>
  <si>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</si>
  <si>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</si>
  <si>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</si>
  <si>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</si>
  <si>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</si>
  <si>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</si>
  <si>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</si>
  <si>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</si>
  <si>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</si>
  <si>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</si>
  <si>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</si>
  <si>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</si>
  <si>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</si>
  <si>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</si>
  <si>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</si>
  <si>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</si>
  <si>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</si>
  <si>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</si>
  <si>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</si>
  <si>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</si>
  <si>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</si>
  <si>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</si>
  <si>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</si>
  <si>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</si>
  <si>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</si>
  <si>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</si>
  <si>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</si>
  <si>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</si>
  <si>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</si>
  <si>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</si>
  <si>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</si>
  <si>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</si>
  <si>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</si>
  <si>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</si>
  <si>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</si>
  <si>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</si>
  <si>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</si>
  <si>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</si>
  <si>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Prihodi od upravnih i administrativnih pristojbi, pristojbi po posebnim propisima i naknada</t>
  </si>
  <si>
    <t>Prihodi iz nadležnog proračuna i od HZZO temeljem ugovornih obveza</t>
  </si>
  <si>
    <t>Pomoći</t>
  </si>
  <si>
    <t>Prihodi za posebne namjene</t>
  </si>
  <si>
    <t>Financijski rashodi</t>
  </si>
  <si>
    <t xml:space="preserve">Rashodi za nabavu proizvedene dugotrajne imovine </t>
  </si>
  <si>
    <t xml:space="preserve">09 Obrazovanje </t>
  </si>
  <si>
    <t>091 Predškolsko i osnovno obrazovanje</t>
  </si>
  <si>
    <t xml:space="preserve">0911 Predškolsko obrazovanje </t>
  </si>
  <si>
    <t>PROGRAM 01</t>
  </si>
  <si>
    <t>Predškolski odgoj</t>
  </si>
  <si>
    <t xml:space="preserve">Aktivnost A002040101 </t>
  </si>
  <si>
    <t>Redovan rad dječjeg vrtića Košutica Ferdinandovac</t>
  </si>
  <si>
    <t>3 i 4</t>
  </si>
  <si>
    <t>I. IZMJENE FINANCIJSKOG PLANA DJEČJEG VRTIĆA KOŠUTICA FERDINANDOVAC  
ZA 2023. I PROJEKCIJA ZA 2024. I 2025. GODINU</t>
  </si>
  <si>
    <t>EUR</t>
  </si>
  <si>
    <t>Povećanje / smanjenje</t>
  </si>
  <si>
    <t xml:space="preserve">Novi Plan za 2023. </t>
  </si>
  <si>
    <t xml:space="preserve">        Na temelju članka 46. Zakona o proračunu („Narodne Novine “ broj 144/21.), članka 36. Zakona o ustanovama (Narodne novine broj: 76/93., 29/97., 47/99, 35/08. i 127/19) te </t>
  </si>
  <si>
    <t>članaka 41. i 46. Statuta Dječjeg vrtića Košutica Ferdinandovac (KLASA: 601-02/22-01/45, URBROJ:2137-15-68-22-4  od 18. srpnja 2022. godine), Upravno vijeće Dječjeg vrtića Košutica</t>
  </si>
  <si>
    <t xml:space="preserve">U Financijskom planu DV Košutica Ferdinandovac za 2023. godinu i projekcijama za 2024. i 2025 .godinu (KLASA:601-02/22-01/68, URBROJ:2137-15-68-22-2 od 29. studenog </t>
  </si>
  <si>
    <t>2022. godine (u daljnjem tekstu Financijski plan), mijenja se i glasi:</t>
  </si>
  <si>
    <t>Članak 1.</t>
  </si>
  <si>
    <t>Članak 2.</t>
  </si>
  <si>
    <t>Ove Izmjene i dopune Financijskog plana objaviti će se na Oglasnoj ploči Dječjeg vrtića Košutica Ferdinandovac i na mrežnoj stranici Općine Ferdinandovac</t>
  </si>
  <si>
    <t xml:space="preserve">UPRAVNO VIJEĆE </t>
  </si>
  <si>
    <t>DJEČJEG VRTIĆA KOŠUTICA FERDINANDOVAC</t>
  </si>
  <si>
    <t>KLASA:601-02/22-01/68                                                                                                                                                                                                      PREDSJEDNIK UPRAVNOG VIJEĆA:</t>
  </si>
  <si>
    <t>www.ferdinandovac.hr.  nakon suglasnosti Općinskog vijeća  Općine Ferdinandovac.</t>
  </si>
  <si>
    <t>URBROJ: 2137-15-68-23-3                                                                                                                                                                                                                           Miroslav Fuček</t>
  </si>
  <si>
    <t xml:space="preserve">  je na 25. sjednici održanoj  23. lipnja 2023. godine donijelo</t>
  </si>
  <si>
    <t xml:space="preserve">Ferdinandovac, 23 . lipnja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</si>
</sst>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0" fillId="5" borderId="0" xfId="0" applyFill="1"/>
    <xf numFmtId="4" fontId="3" fillId="2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wrapText="1"/>
    </xf>
    <xf numFmtId="0" fontId="9" fillId="0" borderId="3" xfId="0" quotePrefix="1" applyFont="1" applyBorder="1" applyAlignment="1">
      <alignment horizontal="left" vertical="center"/>
    </xf>
    <xf numFmtId="0" fontId="10" fillId="0" borderId="3" xfId="0" quotePrefix="1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0" fillId="0" borderId="0" xfId="0" applyNumberFormat="1"/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/>
    <xf numFmtId="0" fontId="5" fillId="0" borderId="0" xfId="0" applyFont="1" applyAlignment="1">
      <alignment horizontal="center" vertical="center" wrapText="1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quotePrefix="1" applyFont="1" applyAlignment="1">
      <alignment horizontal="left" vertical="center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 wrapText="1"/>
    </xf>
    <xf numFmtId="0" fontId="11" fillId="2" borderId="3" xfId="0" quotePrefix="1" applyFont="1" applyFill="1" applyBorder="1" applyAlignment="1">
      <alignment horizontal="left" vertical="center"/>
    </xf>
    <xf numFmtId="0" fontId="18" fillId="2" borderId="3" xfId="0" quotePrefix="1" applyFont="1" applyFill="1" applyBorder="1" applyAlignment="1">
      <alignment horizontal="left" vertical="center"/>
    </xf>
    <xf numFmtId="0" fontId="1" fillId="0" borderId="0" xfId="0" applyFont="1"/>
    <xf numFmtId="4" fontId="6" fillId="2" borderId="3" xfId="0" applyNumberFormat="1" applyFont="1" applyFill="1" applyBorder="1" applyAlignment="1">
      <alignment horizontal="right" wrapText="1"/>
    </xf>
    <xf numFmtId="0" fontId="11" fillId="3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right" vertical="center" wrapText="1"/>
    </xf>
    <xf numFmtId="0" fontId="11" fillId="6" borderId="3" xfId="0" applyFont="1" applyFill="1" applyBorder="1" applyAlignment="1">
      <alignment horizontal="left" vertical="center" wrapText="1"/>
    </xf>
    <xf numFmtId="4" fontId="6" fillId="6" borderId="3" xfId="0" applyNumberFormat="1" applyFont="1" applyFill="1" applyBorder="1" applyAlignment="1">
      <alignment horizontal="right"/>
    </xf>
    <xf numFmtId="0" fontId="11" fillId="0" borderId="3" xfId="0" quotePrefix="1" applyFont="1" applyBorder="1" applyAlignment="1">
      <alignment horizontal="left" vertical="center"/>
    </xf>
    <xf numFmtId="0" fontId="18" fillId="0" borderId="3" xfId="0" quotePrefix="1" applyFont="1" applyBorder="1" applyAlignment="1">
      <alignment horizontal="left" vertical="center"/>
    </xf>
    <xf numFmtId="0" fontId="18" fillId="0" borderId="3" xfId="0" quotePrefix="1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4" fontId="3" fillId="6" borderId="3" xfId="0" applyNumberFormat="1" applyFont="1" applyFill="1" applyBorder="1" applyAlignment="1">
      <alignment horizontal="right"/>
    </xf>
    <xf numFmtId="0" fontId="6" fillId="6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4" fillId="5" borderId="0" xfId="0" applyFont="1" applyFill="1" applyAlignment="1">
      <alignment wrapText="1"/>
    </xf>
    <xf numFmtId="0" fontId="16" fillId="5" borderId="0" xfId="0" applyFont="1" applyFill="1" applyAlignment="1">
      <alignment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workbookViewId="0">
      <selection activeCell="A3" sqref="A3:K3"/>
    </sheetView>
  </sheetViews>
  <sheetFormatPr defaultRowHeight="15" x14ac:dyDescent="0.25"/>
  <cols>
    <col min="5" max="5" width="14.7109375" customWidth="1"/>
    <col min="6" max="6" width="20.42578125" customWidth="1"/>
    <col min="7" max="7" width="21" customWidth="1"/>
    <col min="8" max="8" width="21.140625" customWidth="1"/>
    <col min="9" max="9" width="21" customWidth="1"/>
    <col min="10" max="10" width="21.85546875" customWidth="1"/>
    <col min="12" max="12" width="10.140625" bestFit="1" customWidth="1"/>
  </cols>
  <sheetData>
    <row r="1" spans="1:11" x14ac:dyDescent="0.25">
      <c r="A1" t="s">
        <v>69</v>
      </c>
    </row>
    <row r="2" spans="1:11" x14ac:dyDescent="0.25">
      <c r="A2" s="123" t="s">
        <v>70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x14ac:dyDescent="0.25">
      <c r="A3" s="123" t="s">
        <v>81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x14ac:dyDescent="0.2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12"/>
    </row>
    <row r="6" spans="1:11" ht="42" customHeight="1" x14ac:dyDescent="0.25">
      <c r="A6" s="94" t="s">
        <v>65</v>
      </c>
      <c r="B6" s="94"/>
      <c r="C6" s="94"/>
      <c r="D6" s="94"/>
      <c r="E6" s="94"/>
      <c r="F6" s="94"/>
      <c r="G6" s="94"/>
      <c r="H6" s="94"/>
      <c r="I6" s="94"/>
      <c r="J6" s="94"/>
    </row>
    <row r="7" spans="1:11" ht="42" customHeight="1" x14ac:dyDescent="0.25">
      <c r="A7" s="110" t="s">
        <v>73</v>
      </c>
      <c r="B7" s="111"/>
      <c r="C7" s="111"/>
      <c r="D7" s="111"/>
      <c r="E7" s="111"/>
      <c r="F7" s="111"/>
      <c r="G7" s="111"/>
      <c r="H7" s="111"/>
      <c r="I7" s="111"/>
      <c r="J7" s="111"/>
    </row>
    <row r="8" spans="1:11" ht="18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1" ht="15.75" x14ac:dyDescent="0.25">
      <c r="A9" s="94" t="s">
        <v>31</v>
      </c>
      <c r="B9" s="94"/>
      <c r="C9" s="94"/>
      <c r="D9" s="94"/>
      <c r="E9" s="94"/>
      <c r="F9" s="94"/>
      <c r="G9" s="94"/>
      <c r="H9" s="94"/>
      <c r="I9" s="113"/>
      <c r="J9" s="113"/>
    </row>
    <row r="10" spans="1:11" ht="15.75" customHeight="1" x14ac:dyDescent="0.25">
      <c r="A10" s="116" t="s">
        <v>71</v>
      </c>
      <c r="B10" s="117"/>
      <c r="C10" s="117"/>
      <c r="D10" s="117"/>
      <c r="E10" s="117"/>
      <c r="F10" s="117"/>
      <c r="G10" s="117"/>
      <c r="H10" s="117"/>
      <c r="I10" s="118"/>
      <c r="J10" s="118"/>
    </row>
    <row r="11" spans="1:11" ht="15.75" customHeight="1" x14ac:dyDescent="0.25">
      <c r="A11" s="119" t="s">
        <v>72</v>
      </c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1" ht="15.75" customHeight="1" x14ac:dyDescent="0.25">
      <c r="A12" s="124" t="s">
        <v>39</v>
      </c>
      <c r="B12" s="125"/>
      <c r="C12" s="125"/>
      <c r="D12" s="125"/>
      <c r="E12" s="125"/>
      <c r="F12" s="125"/>
      <c r="G12" s="125"/>
      <c r="H12" s="125"/>
      <c r="I12" s="125"/>
      <c r="J12" s="125"/>
    </row>
    <row r="13" spans="1:11" ht="15.75" customHeight="1" x14ac:dyDescent="0.25">
      <c r="A13" s="121"/>
      <c r="B13" s="122"/>
      <c r="C13" s="122"/>
      <c r="D13" s="122"/>
      <c r="E13" s="122"/>
      <c r="F13" s="122"/>
      <c r="G13" s="122"/>
      <c r="H13" s="122"/>
      <c r="I13" s="122"/>
      <c r="J13" s="122"/>
    </row>
    <row r="14" spans="1:11" ht="15.75" customHeight="1" x14ac:dyDescent="0.25">
      <c r="A14" s="1"/>
      <c r="B14" s="2"/>
      <c r="C14" s="2"/>
      <c r="D14" s="2"/>
      <c r="E14" s="7"/>
      <c r="F14" s="86"/>
      <c r="G14" s="8"/>
      <c r="H14" s="8"/>
      <c r="I14" s="8"/>
      <c r="J14" s="34" t="s">
        <v>66</v>
      </c>
    </row>
    <row r="15" spans="1:11" ht="15.75" customHeight="1" x14ac:dyDescent="0.25">
      <c r="A15" s="1"/>
      <c r="B15" s="2"/>
      <c r="C15" s="2"/>
      <c r="D15" s="2"/>
      <c r="E15" s="7"/>
      <c r="F15" s="8"/>
      <c r="G15" s="8"/>
      <c r="H15" s="8"/>
      <c r="I15" s="8"/>
      <c r="J15" s="34"/>
    </row>
    <row r="16" spans="1:11" ht="18" customHeight="1" x14ac:dyDescent="0.25">
      <c r="A16" s="24"/>
      <c r="B16" s="25"/>
      <c r="C16" s="25"/>
      <c r="D16" s="26"/>
      <c r="E16" s="27"/>
      <c r="F16" s="4" t="s">
        <v>44</v>
      </c>
      <c r="G16" s="4" t="s">
        <v>67</v>
      </c>
      <c r="H16" s="4" t="s">
        <v>68</v>
      </c>
      <c r="I16" s="4" t="s">
        <v>45</v>
      </c>
      <c r="J16" s="4" t="s">
        <v>46</v>
      </c>
    </row>
    <row r="17" spans="1:13" x14ac:dyDescent="0.25">
      <c r="A17" s="114" t="s">
        <v>0</v>
      </c>
      <c r="B17" s="89"/>
      <c r="C17" s="89"/>
      <c r="D17" s="89"/>
      <c r="E17" s="115"/>
      <c r="F17" s="40">
        <f>F18</f>
        <v>210458.77</v>
      </c>
      <c r="G17" s="40">
        <f t="shared" ref="G17:H17" si="0">G18</f>
        <v>15198.94</v>
      </c>
      <c r="H17" s="40">
        <f t="shared" si="0"/>
        <v>225657.71</v>
      </c>
      <c r="I17" s="40">
        <f>I18+I19/7.5345</f>
        <v>189130</v>
      </c>
      <c r="J17" s="40">
        <f>J18+J19</f>
        <v>190954.93</v>
      </c>
    </row>
    <row r="18" spans="1:13" ht="32.25" customHeight="1" x14ac:dyDescent="0.25">
      <c r="A18" s="107" t="s">
        <v>1</v>
      </c>
      <c r="B18" s="97"/>
      <c r="C18" s="97"/>
      <c r="D18" s="97"/>
      <c r="E18" s="91"/>
      <c r="F18" s="41">
        <f>209396.77+1062</f>
        <v>210458.77</v>
      </c>
      <c r="G18" s="41">
        <v>15198.94</v>
      </c>
      <c r="H18" s="41">
        <f>F18+G18</f>
        <v>225657.71</v>
      </c>
      <c r="I18" s="41">
        <f>' Račun prihoda i rashoda'!H10</f>
        <v>189130</v>
      </c>
      <c r="J18" s="41">
        <f>' Račun prihoda i rashoda'!I10</f>
        <v>190954.93</v>
      </c>
    </row>
    <row r="19" spans="1:13" x14ac:dyDescent="0.25">
      <c r="A19" s="90" t="s">
        <v>2</v>
      </c>
      <c r="B19" s="91"/>
      <c r="C19" s="91"/>
      <c r="D19" s="91"/>
      <c r="E19" s="91"/>
      <c r="F19" s="41"/>
      <c r="G19" s="41"/>
      <c r="H19" s="41"/>
      <c r="I19" s="41"/>
      <c r="J19" s="41"/>
    </row>
    <row r="20" spans="1:13" x14ac:dyDescent="0.25">
      <c r="A20" s="35" t="s">
        <v>3</v>
      </c>
      <c r="B20" s="36"/>
      <c r="C20" s="36"/>
      <c r="D20" s="36"/>
      <c r="E20" s="36"/>
      <c r="F20" s="40">
        <f t="shared" ref="F20:J20" si="1">F21+F22</f>
        <v>208865.88</v>
      </c>
      <c r="G20" s="40">
        <f>G21+G22</f>
        <v>22649.7</v>
      </c>
      <c r="H20" s="40">
        <f t="shared" si="1"/>
        <v>231515.58000000002</v>
      </c>
      <c r="I20" s="40">
        <f t="shared" si="1"/>
        <v>189130.00199084211</v>
      </c>
      <c r="J20" s="40">
        <f t="shared" si="1"/>
        <v>190954.93404207315</v>
      </c>
    </row>
    <row r="21" spans="1:13" x14ac:dyDescent="0.25">
      <c r="A21" s="96" t="s">
        <v>4</v>
      </c>
      <c r="B21" s="97"/>
      <c r="C21" s="97"/>
      <c r="D21" s="97"/>
      <c r="E21" s="97"/>
      <c r="F21" s="41">
        <v>206476.87</v>
      </c>
      <c r="G21" s="41">
        <v>19149.7</v>
      </c>
      <c r="H21" s="41">
        <f>F21+G21</f>
        <v>225626.57</v>
      </c>
      <c r="I21" s="41">
        <f>'POSEBNI DIO'!H9</f>
        <v>188731.83356559824</v>
      </c>
      <c r="J21" s="42">
        <f>'POSEBNI DIO'!I9</f>
        <v>190291.32</v>
      </c>
      <c r="M21" s="87"/>
    </row>
    <row r="22" spans="1:13" x14ac:dyDescent="0.25">
      <c r="A22" s="90" t="s">
        <v>5</v>
      </c>
      <c r="B22" s="91"/>
      <c r="C22" s="91"/>
      <c r="D22" s="91"/>
      <c r="E22" s="91"/>
      <c r="F22" s="41">
        <v>2389.0100000000002</v>
      </c>
      <c r="G22" s="41">
        <v>3500</v>
      </c>
      <c r="H22" s="41">
        <f>G22+F22</f>
        <v>5889.01</v>
      </c>
      <c r="I22" s="41">
        <f>'POSEBNI DIO'!H21</f>
        <v>398.16842524387812</v>
      </c>
      <c r="J22" s="42">
        <f>'POSEBNI DIO'!I21</f>
        <v>663.61404207313024</v>
      </c>
    </row>
    <row r="23" spans="1:13" x14ac:dyDescent="0.25">
      <c r="A23" s="88" t="s">
        <v>6</v>
      </c>
      <c r="B23" s="89"/>
      <c r="C23" s="89"/>
      <c r="D23" s="89"/>
      <c r="E23" s="89"/>
      <c r="F23" s="40">
        <f t="shared" ref="F23:J23" si="2">F17-F20</f>
        <v>1592.8899999999849</v>
      </c>
      <c r="G23" s="40">
        <f>G17-G20</f>
        <v>-7450.76</v>
      </c>
      <c r="H23" s="40">
        <f t="shared" si="2"/>
        <v>-5857.8700000000244</v>
      </c>
      <c r="I23" s="40">
        <f t="shared" si="2"/>
        <v>-1.990842109080404E-3</v>
      </c>
      <c r="J23" s="40">
        <f t="shared" si="2"/>
        <v>-4.0420731529593468E-3</v>
      </c>
      <c r="L23" s="48"/>
    </row>
    <row r="24" spans="1:13" ht="18" x14ac:dyDescent="0.25">
      <c r="A24" s="5"/>
      <c r="B24" s="9"/>
      <c r="C24" s="9"/>
      <c r="D24" s="9"/>
      <c r="E24" s="9"/>
      <c r="F24" s="3"/>
      <c r="G24" s="3"/>
      <c r="H24" s="3"/>
      <c r="I24" s="3"/>
      <c r="J24" s="3"/>
    </row>
    <row r="25" spans="1:13" ht="15.75" x14ac:dyDescent="0.25">
      <c r="A25" s="94" t="s">
        <v>40</v>
      </c>
      <c r="B25" s="95"/>
      <c r="C25" s="95"/>
      <c r="D25" s="95"/>
      <c r="E25" s="95"/>
      <c r="F25" s="95"/>
      <c r="G25" s="95"/>
      <c r="H25" s="95"/>
      <c r="I25" s="95"/>
      <c r="J25" s="95"/>
    </row>
    <row r="26" spans="1:13" ht="18" x14ac:dyDescent="0.25">
      <c r="A26" s="5"/>
      <c r="B26" s="9"/>
      <c r="C26" s="9"/>
      <c r="D26" s="9"/>
      <c r="E26" s="9"/>
      <c r="F26" s="3"/>
      <c r="G26" s="3"/>
      <c r="H26" s="3"/>
      <c r="I26" s="3"/>
      <c r="J26" s="3"/>
    </row>
    <row r="27" spans="1:13" ht="18" customHeight="1" x14ac:dyDescent="0.25">
      <c r="A27" s="24"/>
      <c r="B27" s="25"/>
      <c r="C27" s="25"/>
      <c r="D27" s="26"/>
      <c r="E27" s="27"/>
      <c r="F27" s="4" t="s">
        <v>44</v>
      </c>
      <c r="G27" s="4" t="s">
        <v>67</v>
      </c>
      <c r="H27" s="4" t="s">
        <v>68</v>
      </c>
      <c r="I27" s="4" t="s">
        <v>45</v>
      </c>
      <c r="J27" s="4" t="s">
        <v>46</v>
      </c>
    </row>
    <row r="28" spans="1:13" x14ac:dyDescent="0.25">
      <c r="A28" s="107" t="s">
        <v>8</v>
      </c>
      <c r="B28" s="108"/>
      <c r="C28" s="108"/>
      <c r="D28" s="108"/>
      <c r="E28" s="109"/>
      <c r="F28" s="29"/>
      <c r="G28" s="29"/>
      <c r="H28" s="29"/>
      <c r="I28" s="29"/>
      <c r="J28" s="29"/>
    </row>
    <row r="29" spans="1:13" ht="32.25" customHeight="1" x14ac:dyDescent="0.25">
      <c r="A29" s="107" t="s">
        <v>9</v>
      </c>
      <c r="B29" s="97"/>
      <c r="C29" s="97"/>
      <c r="D29" s="97"/>
      <c r="E29" s="97"/>
      <c r="F29" s="29"/>
      <c r="G29" s="29"/>
      <c r="H29" s="29"/>
      <c r="I29" s="29"/>
      <c r="J29" s="29"/>
    </row>
    <row r="30" spans="1:13" ht="15.75" customHeight="1" x14ac:dyDescent="0.25">
      <c r="A30" s="88" t="s">
        <v>10</v>
      </c>
      <c r="B30" s="89"/>
      <c r="C30" s="89"/>
      <c r="D30" s="89"/>
      <c r="E30" s="89"/>
      <c r="F30" s="28">
        <v>0</v>
      </c>
      <c r="G30" s="28"/>
      <c r="H30" s="28"/>
      <c r="I30" s="28">
        <v>0</v>
      </c>
      <c r="J30" s="28">
        <v>0</v>
      </c>
    </row>
    <row r="31" spans="1:13" ht="18" x14ac:dyDescent="0.25">
      <c r="A31" s="21"/>
      <c r="B31" s="9"/>
      <c r="C31" s="9"/>
      <c r="D31" s="9"/>
      <c r="E31" s="9"/>
      <c r="F31" s="3"/>
      <c r="G31" s="3"/>
      <c r="H31" s="3"/>
      <c r="I31" s="3"/>
      <c r="J31" s="3"/>
    </row>
    <row r="32" spans="1:13" ht="15.75" x14ac:dyDescent="0.25">
      <c r="A32" s="94" t="s">
        <v>48</v>
      </c>
      <c r="B32" s="95"/>
      <c r="C32" s="95"/>
      <c r="D32" s="95"/>
      <c r="E32" s="95"/>
      <c r="F32" s="95"/>
      <c r="G32" s="95"/>
      <c r="H32" s="95"/>
      <c r="I32" s="95"/>
      <c r="J32" s="95"/>
    </row>
    <row r="33" spans="1:10" ht="18" x14ac:dyDescent="0.25">
      <c r="A33" s="21"/>
      <c r="B33" s="9"/>
      <c r="C33" s="9"/>
      <c r="D33" s="9"/>
      <c r="E33" s="9"/>
      <c r="F33" s="3"/>
      <c r="G33" s="3"/>
      <c r="H33" s="3"/>
      <c r="I33" s="3"/>
      <c r="J33" s="3"/>
    </row>
    <row r="34" spans="1:10" ht="18" customHeight="1" x14ac:dyDescent="0.25">
      <c r="A34" s="24"/>
      <c r="B34" s="25"/>
      <c r="C34" s="25"/>
      <c r="D34" s="26"/>
      <c r="E34" s="27"/>
      <c r="F34" s="4" t="s">
        <v>44</v>
      </c>
      <c r="G34" s="4" t="s">
        <v>67</v>
      </c>
      <c r="H34" s="4" t="s">
        <v>68</v>
      </c>
      <c r="I34" s="4" t="s">
        <v>45</v>
      </c>
      <c r="J34" s="4" t="s">
        <v>46</v>
      </c>
    </row>
    <row r="35" spans="1:10" x14ac:dyDescent="0.25">
      <c r="A35" s="98" t="s">
        <v>41</v>
      </c>
      <c r="B35" s="99"/>
      <c r="C35" s="99"/>
      <c r="D35" s="99"/>
      <c r="E35" s="100"/>
      <c r="F35" s="58">
        <f>F36</f>
        <v>-1592.89</v>
      </c>
      <c r="G35" s="58">
        <f>G36</f>
        <v>7450.76</v>
      </c>
      <c r="H35" s="58">
        <f>H36</f>
        <v>5857.87</v>
      </c>
      <c r="I35" s="31"/>
      <c r="J35" s="32"/>
    </row>
    <row r="36" spans="1:10" ht="32.25" customHeight="1" x14ac:dyDescent="0.25">
      <c r="A36" s="101" t="s">
        <v>7</v>
      </c>
      <c r="B36" s="102"/>
      <c r="C36" s="102"/>
      <c r="D36" s="102"/>
      <c r="E36" s="103"/>
      <c r="F36" s="59">
        <v>-1592.89</v>
      </c>
      <c r="G36" s="59">
        <v>7450.76</v>
      </c>
      <c r="H36" s="59">
        <f>G36+F36</f>
        <v>5857.87</v>
      </c>
      <c r="I36" s="33"/>
      <c r="J36" s="30"/>
    </row>
    <row r="37" spans="1:10" ht="27.75" customHeight="1" x14ac:dyDescent="0.25"/>
    <row r="38" spans="1:10" ht="30" customHeight="1" x14ac:dyDescent="0.25">
      <c r="A38" s="96" t="s">
        <v>11</v>
      </c>
      <c r="B38" s="97"/>
      <c r="C38" s="97"/>
      <c r="D38" s="97"/>
      <c r="E38" s="97"/>
      <c r="F38" s="29">
        <v>0</v>
      </c>
      <c r="G38" s="29"/>
      <c r="H38" s="29"/>
      <c r="I38" s="29">
        <v>0</v>
      </c>
      <c r="J38" s="29">
        <v>0</v>
      </c>
    </row>
    <row r="39" spans="1:10" ht="15.75" x14ac:dyDescent="0.25">
      <c r="A39" s="16"/>
      <c r="B39" s="17"/>
      <c r="C39" s="17"/>
      <c r="D39" s="17"/>
      <c r="E39" s="17"/>
      <c r="F39" s="18"/>
      <c r="G39" s="18"/>
      <c r="H39" s="18"/>
      <c r="I39" s="18"/>
      <c r="J39" s="18"/>
    </row>
    <row r="40" spans="1:10" x14ac:dyDescent="0.25">
      <c r="A40" s="104" t="s">
        <v>49</v>
      </c>
      <c r="B40" s="105"/>
      <c r="C40" s="105"/>
      <c r="D40" s="105"/>
      <c r="E40" s="105"/>
      <c r="F40" s="105"/>
      <c r="G40" s="105"/>
      <c r="H40" s="105"/>
      <c r="I40" s="105"/>
      <c r="J40" s="105"/>
    </row>
    <row r="41" spans="1:10" ht="10.5" customHeight="1" x14ac:dyDescent="0.25">
      <c r="A41" s="106"/>
      <c r="B41" s="106"/>
      <c r="C41" s="106"/>
      <c r="D41" s="106"/>
      <c r="E41" s="106"/>
      <c r="F41" s="106"/>
      <c r="G41" s="106"/>
      <c r="H41" s="106"/>
      <c r="I41" s="106"/>
      <c r="J41" s="106"/>
    </row>
    <row r="42" spans="1:10" ht="29.25" hidden="1" customHeight="1" x14ac:dyDescent="0.25">
      <c r="A42" s="92" t="s">
        <v>42</v>
      </c>
      <c r="B42" s="93"/>
      <c r="C42" s="93"/>
      <c r="D42" s="93"/>
      <c r="E42" s="93"/>
      <c r="F42" s="93"/>
      <c r="G42" s="93"/>
      <c r="H42" s="93"/>
      <c r="I42" s="93"/>
      <c r="J42" s="93"/>
    </row>
    <row r="43" spans="1:10" ht="8.25" hidden="1" customHeight="1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 ht="36.75" hidden="1" customHeight="1" x14ac:dyDescent="0.25">
      <c r="A44" s="92" t="s">
        <v>43</v>
      </c>
      <c r="B44" s="93"/>
      <c r="C44" s="93"/>
      <c r="D44" s="93"/>
      <c r="E44" s="93"/>
      <c r="F44" s="93"/>
      <c r="G44" s="93"/>
      <c r="H44" s="93"/>
      <c r="I44" s="93"/>
      <c r="J44" s="93"/>
    </row>
    <row r="45" spans="1:10" ht="8.25" hidden="1" customHeight="1" x14ac:dyDescent="0.25"/>
    <row r="46" spans="1:10" ht="29.25" hidden="1" customHeight="1" x14ac:dyDescent="0.25"/>
  </sheetData>
  <mergeCells count="28">
    <mergeCell ref="A21:E21"/>
    <mergeCell ref="A12:J12"/>
    <mergeCell ref="A19:E19"/>
    <mergeCell ref="A10:J10"/>
    <mergeCell ref="A11:J11"/>
    <mergeCell ref="A13:J13"/>
    <mergeCell ref="A2:K2"/>
    <mergeCell ref="A3:K3"/>
    <mergeCell ref="A4:K4"/>
    <mergeCell ref="A6:J6"/>
    <mergeCell ref="A7:J7"/>
    <mergeCell ref="A5:J5"/>
    <mergeCell ref="A9:J9"/>
    <mergeCell ref="A17:E17"/>
    <mergeCell ref="A18:E18"/>
    <mergeCell ref="A30:E30"/>
    <mergeCell ref="A22:E22"/>
    <mergeCell ref="A23:E23"/>
    <mergeCell ref="A44:J44"/>
    <mergeCell ref="A32:J32"/>
    <mergeCell ref="A38:E38"/>
    <mergeCell ref="A42:J42"/>
    <mergeCell ref="A35:E35"/>
    <mergeCell ref="A36:E36"/>
    <mergeCell ref="A40:J41"/>
    <mergeCell ref="A28:E28"/>
    <mergeCell ref="A29:E29"/>
    <mergeCell ref="A25:J25"/>
  </mergeCells>
  <pageMargins left="0.31496062992125984" right="0.31496062992125984" top="0.35433070866141736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6"/>
  <sheetViews>
    <sheetView topLeftCell="A16" workbookViewId="0">
      <selection activeCell="D4" sqref="D4"/>
    </sheetView>
  </sheetViews>
  <sheetFormatPr defaultRowHeight="15" x14ac:dyDescent="0.25"/>
  <cols>
    <col min="1" max="1" width="7.140625" customWidth="1"/>
    <col min="2" max="2" width="8.140625" customWidth="1"/>
    <col min="3" max="3" width="5.42578125" customWidth="1"/>
    <col min="4" max="4" width="25.28515625" customWidth="1"/>
    <col min="5" max="5" width="20" customWidth="1"/>
    <col min="6" max="6" width="19.5703125" customWidth="1"/>
    <col min="7" max="7" width="19.7109375" customWidth="1"/>
    <col min="8" max="8" width="17.28515625" customWidth="1"/>
    <col min="9" max="9" width="17" customWidth="1"/>
  </cols>
  <sheetData>
    <row r="1" spans="1:10" ht="42" customHeight="1" x14ac:dyDescent="0.25">
      <c r="A1" s="94" t="s">
        <v>65</v>
      </c>
      <c r="B1" s="94"/>
      <c r="C1" s="94"/>
      <c r="D1" s="94"/>
      <c r="E1" s="94"/>
      <c r="F1" s="94"/>
      <c r="G1" s="94"/>
      <c r="H1" s="94"/>
      <c r="I1" s="94"/>
      <c r="J1" s="57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0" ht="15.75" x14ac:dyDescent="0.25">
      <c r="A3" s="94" t="s">
        <v>31</v>
      </c>
      <c r="B3" s="94"/>
      <c r="C3" s="94"/>
      <c r="D3" s="94"/>
      <c r="E3" s="94"/>
      <c r="F3" s="94"/>
      <c r="G3" s="94"/>
      <c r="H3" s="113"/>
      <c r="I3" s="113"/>
    </row>
    <row r="4" spans="1:10" ht="18" x14ac:dyDescent="0.25">
      <c r="A4" s="5"/>
      <c r="B4" s="5"/>
      <c r="C4" s="85"/>
      <c r="D4" s="5"/>
      <c r="E4" s="5"/>
      <c r="F4" s="5"/>
      <c r="G4" s="5"/>
      <c r="H4" s="6"/>
      <c r="I4" s="6"/>
    </row>
    <row r="5" spans="1:10" ht="18" customHeight="1" x14ac:dyDescent="0.25">
      <c r="A5" s="94" t="s">
        <v>13</v>
      </c>
      <c r="B5" s="95"/>
      <c r="C5" s="95"/>
      <c r="D5" s="95"/>
      <c r="E5" s="95"/>
      <c r="F5" s="95"/>
      <c r="G5" s="95"/>
      <c r="H5" s="95"/>
      <c r="I5" s="95"/>
    </row>
    <row r="6" spans="1:10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10" ht="15.75" x14ac:dyDescent="0.25">
      <c r="A7" s="94" t="s">
        <v>1</v>
      </c>
      <c r="B7" s="126"/>
      <c r="C7" s="126"/>
      <c r="D7" s="126"/>
      <c r="E7" s="126"/>
      <c r="F7" s="126"/>
      <c r="G7" s="126"/>
      <c r="H7" s="126"/>
      <c r="I7" s="126"/>
    </row>
    <row r="8" spans="1:10" ht="18" x14ac:dyDescent="0.25">
      <c r="A8" s="5"/>
      <c r="B8" s="5"/>
      <c r="C8" s="5"/>
      <c r="D8" s="5"/>
      <c r="E8" s="5"/>
      <c r="F8" s="5"/>
      <c r="G8" s="5"/>
      <c r="H8" s="6"/>
      <c r="I8" s="6"/>
    </row>
    <row r="9" spans="1:10" ht="25.5" x14ac:dyDescent="0.25">
      <c r="A9" s="20" t="s">
        <v>14</v>
      </c>
      <c r="B9" s="19" t="s">
        <v>15</v>
      </c>
      <c r="C9" s="19" t="s">
        <v>16</v>
      </c>
      <c r="D9" s="19" t="s">
        <v>12</v>
      </c>
      <c r="E9" s="20" t="s">
        <v>44</v>
      </c>
      <c r="F9" s="20" t="s">
        <v>67</v>
      </c>
      <c r="G9" s="20" t="s">
        <v>68</v>
      </c>
      <c r="H9" s="20" t="s">
        <v>45</v>
      </c>
      <c r="I9" s="20" t="s">
        <v>46</v>
      </c>
    </row>
    <row r="10" spans="1:10" ht="21.75" customHeight="1" x14ac:dyDescent="0.25">
      <c r="A10" s="76">
        <v>6</v>
      </c>
      <c r="B10" s="76"/>
      <c r="C10" s="76"/>
      <c r="D10" s="76" t="s">
        <v>17</v>
      </c>
      <c r="E10" s="77">
        <f>E12+E15+E18</f>
        <v>210458.76900524256</v>
      </c>
      <c r="F10" s="77">
        <f>F12+F15+F18</f>
        <v>15198.94</v>
      </c>
      <c r="G10" s="77">
        <f>E10+F10</f>
        <v>225657.70900524256</v>
      </c>
      <c r="H10" s="77">
        <f>H12+H15+H18</f>
        <v>189130</v>
      </c>
      <c r="I10" s="77">
        <f>I12+I15+I18</f>
        <v>190954.93</v>
      </c>
    </row>
    <row r="11" spans="1:10" ht="15.75" customHeight="1" x14ac:dyDescent="0.25">
      <c r="A11" s="10"/>
      <c r="B11" s="10"/>
      <c r="C11" s="10"/>
      <c r="D11" s="10"/>
      <c r="E11" s="39"/>
      <c r="F11" s="39"/>
      <c r="G11" s="39"/>
      <c r="H11" s="39"/>
      <c r="I11" s="39"/>
    </row>
    <row r="12" spans="1:10" s="68" customFormat="1" ht="38.25" x14ac:dyDescent="0.25">
      <c r="A12" s="10"/>
      <c r="B12" s="10">
        <v>63</v>
      </c>
      <c r="C12" s="10"/>
      <c r="D12" s="10" t="s">
        <v>47</v>
      </c>
      <c r="E12" s="41">
        <f>2000/7.5345</f>
        <v>265.44561682925212</v>
      </c>
      <c r="F12" s="41"/>
      <c r="G12" s="41"/>
      <c r="H12" s="51">
        <v>191.12</v>
      </c>
      <c r="I12" s="51">
        <v>286.68</v>
      </c>
    </row>
    <row r="13" spans="1:10" x14ac:dyDescent="0.25">
      <c r="A13" s="43"/>
      <c r="B13" s="43"/>
      <c r="C13" s="44">
        <v>5</v>
      </c>
      <c r="D13" s="44" t="s">
        <v>53</v>
      </c>
      <c r="E13" s="46">
        <f>E12</f>
        <v>265.44561682925212</v>
      </c>
      <c r="F13" s="46"/>
      <c r="G13" s="46"/>
      <c r="H13" s="46">
        <v>191.12</v>
      </c>
      <c r="I13" s="46">
        <v>286.68</v>
      </c>
    </row>
    <row r="14" spans="1:10" x14ac:dyDescent="0.25">
      <c r="A14" s="43"/>
      <c r="B14" s="43"/>
      <c r="C14" s="44"/>
      <c r="D14" s="44"/>
      <c r="E14" s="46"/>
      <c r="F14" s="46"/>
      <c r="G14" s="46"/>
      <c r="H14" s="46"/>
      <c r="I14" s="46"/>
    </row>
    <row r="15" spans="1:10" s="68" customFormat="1" ht="51" x14ac:dyDescent="0.25">
      <c r="A15" s="78"/>
      <c r="B15" s="78">
        <v>65</v>
      </c>
      <c r="C15" s="79"/>
      <c r="D15" s="81" t="s">
        <v>51</v>
      </c>
      <c r="E15" s="41">
        <f>165000/7.5345</f>
        <v>21899.263388413299</v>
      </c>
      <c r="F15" s="41"/>
      <c r="G15" s="41"/>
      <c r="H15" s="41">
        <v>26544.560000000001</v>
      </c>
      <c r="I15" s="41">
        <v>24819.17</v>
      </c>
    </row>
    <row r="16" spans="1:10" x14ac:dyDescent="0.25">
      <c r="A16" s="43"/>
      <c r="B16" s="43"/>
      <c r="C16" s="44">
        <v>4</v>
      </c>
      <c r="D16" s="44" t="s">
        <v>54</v>
      </c>
      <c r="E16" s="46">
        <f>E15</f>
        <v>21899.263388413299</v>
      </c>
      <c r="F16" s="46"/>
      <c r="G16" s="46"/>
      <c r="H16" s="46">
        <v>26544.560000000001</v>
      </c>
      <c r="I16" s="46">
        <v>24819.17</v>
      </c>
    </row>
    <row r="17" spans="1:9" x14ac:dyDescent="0.25">
      <c r="A17" s="43"/>
      <c r="B17" s="43"/>
      <c r="C17" s="44"/>
      <c r="D17" s="44"/>
      <c r="E17" s="46"/>
      <c r="F17" s="46"/>
      <c r="G17" s="46"/>
      <c r="H17" s="46"/>
      <c r="I17" s="46"/>
    </row>
    <row r="18" spans="1:9" s="68" customFormat="1" ht="51" x14ac:dyDescent="0.25">
      <c r="A18" s="78"/>
      <c r="B18" s="78">
        <v>67</v>
      </c>
      <c r="C18" s="79"/>
      <c r="D18" s="80" t="s">
        <v>52</v>
      </c>
      <c r="E18" s="41">
        <f>187232.06+1062</f>
        <v>188294.06</v>
      </c>
      <c r="F18" s="41">
        <f>F19</f>
        <v>15198.94</v>
      </c>
      <c r="G18" s="41">
        <f>G19</f>
        <v>203493</v>
      </c>
      <c r="H18" s="41">
        <v>162394.32</v>
      </c>
      <c r="I18" s="41">
        <f>148118.65+16038.22+1028.6+663.61</f>
        <v>165849.07999999999</v>
      </c>
    </row>
    <row r="19" spans="1:9" x14ac:dyDescent="0.25">
      <c r="A19" s="45"/>
      <c r="B19" s="45"/>
      <c r="C19" s="44">
        <v>1</v>
      </c>
      <c r="D19" s="44" t="s">
        <v>18</v>
      </c>
      <c r="E19" s="46">
        <f>E18</f>
        <v>188294.06</v>
      </c>
      <c r="F19" s="46">
        <f>22649.7-7450.76</f>
        <v>15198.94</v>
      </c>
      <c r="G19" s="46">
        <f>E19+F19</f>
        <v>203493</v>
      </c>
      <c r="H19" s="46">
        <f>147985.93+13081.16+929.06+398.17</f>
        <v>162394.32</v>
      </c>
      <c r="I19" s="54">
        <f>I18</f>
        <v>165849.07999999999</v>
      </c>
    </row>
    <row r="20" spans="1:9" x14ac:dyDescent="0.25">
      <c r="A20" s="62"/>
      <c r="B20" s="62"/>
      <c r="C20" s="63"/>
      <c r="D20" s="63"/>
      <c r="E20" s="64"/>
      <c r="F20" s="64"/>
      <c r="G20" s="64"/>
      <c r="H20" s="64"/>
      <c r="I20" s="65"/>
    </row>
    <row r="21" spans="1:9" x14ac:dyDescent="0.25">
      <c r="A21" s="62"/>
      <c r="B21" s="62"/>
      <c r="C21" s="63"/>
      <c r="D21" s="63"/>
      <c r="E21" s="64"/>
      <c r="F21" s="64"/>
      <c r="G21" s="64"/>
      <c r="H21" s="64"/>
      <c r="I21" s="65"/>
    </row>
    <row r="22" spans="1:9" x14ac:dyDescent="0.25">
      <c r="A22" s="62"/>
      <c r="B22" s="62"/>
      <c r="C22" s="63"/>
      <c r="D22" s="63"/>
      <c r="E22" s="64"/>
      <c r="F22" s="64"/>
      <c r="G22" s="64"/>
      <c r="H22" s="64"/>
      <c r="I22" s="65"/>
    </row>
    <row r="23" spans="1:9" x14ac:dyDescent="0.25">
      <c r="A23" s="62"/>
      <c r="B23" s="62"/>
      <c r="C23" s="63"/>
      <c r="D23" s="63"/>
      <c r="E23" s="64"/>
      <c r="F23" s="64"/>
      <c r="G23" s="64"/>
      <c r="H23" s="64"/>
      <c r="I23" s="65"/>
    </row>
    <row r="24" spans="1:9" x14ac:dyDescent="0.25">
      <c r="A24" s="62"/>
      <c r="B24" s="62"/>
      <c r="C24" s="63"/>
      <c r="D24" s="63"/>
      <c r="E24" s="64"/>
      <c r="F24" s="64"/>
      <c r="G24" s="64"/>
      <c r="H24" s="64"/>
      <c r="I24" s="65"/>
    </row>
    <row r="26" spans="1:9" ht="15.75" x14ac:dyDescent="0.25">
      <c r="A26" s="94" t="s">
        <v>19</v>
      </c>
      <c r="B26" s="126"/>
      <c r="C26" s="126"/>
      <c r="D26" s="126"/>
      <c r="E26" s="126"/>
      <c r="F26" s="126"/>
      <c r="G26" s="126"/>
      <c r="H26" s="126"/>
      <c r="I26" s="126"/>
    </row>
    <row r="27" spans="1:9" ht="18" x14ac:dyDescent="0.25">
      <c r="A27" s="5"/>
      <c r="B27" s="5"/>
      <c r="C27" s="5"/>
      <c r="D27" s="5"/>
      <c r="E27" s="5"/>
      <c r="F27" s="5"/>
      <c r="G27" s="5"/>
      <c r="H27" s="6"/>
      <c r="I27" s="6"/>
    </row>
    <row r="28" spans="1:9" ht="25.5" x14ac:dyDescent="0.25">
      <c r="A28" s="20" t="s">
        <v>14</v>
      </c>
      <c r="B28" s="19" t="s">
        <v>15</v>
      </c>
      <c r="C28" s="19" t="s">
        <v>16</v>
      </c>
      <c r="D28" s="19" t="s">
        <v>20</v>
      </c>
      <c r="E28" s="20" t="s">
        <v>44</v>
      </c>
      <c r="F28" s="20" t="s">
        <v>67</v>
      </c>
      <c r="G28" s="20" t="s">
        <v>68</v>
      </c>
      <c r="H28" s="20" t="s">
        <v>45</v>
      </c>
      <c r="I28" s="20" t="s">
        <v>46</v>
      </c>
    </row>
    <row r="29" spans="1:9" ht="20.25" customHeight="1" x14ac:dyDescent="0.25">
      <c r="A29" s="73" t="s">
        <v>64</v>
      </c>
      <c r="B29" s="74"/>
      <c r="C29" s="74"/>
      <c r="D29" s="74"/>
      <c r="E29" s="75">
        <f t="shared" ref="E29:I29" si="0">E31+E44</f>
        <v>208865.88</v>
      </c>
      <c r="F29" s="75">
        <f t="shared" si="0"/>
        <v>22649.7</v>
      </c>
      <c r="G29" s="75">
        <f>G31+G44</f>
        <v>231515.58000000002</v>
      </c>
      <c r="H29" s="75">
        <f t="shared" si="0"/>
        <v>189130</v>
      </c>
      <c r="I29" s="75">
        <f t="shared" si="0"/>
        <v>190954.93</v>
      </c>
    </row>
    <row r="30" spans="1:9" x14ac:dyDescent="0.25">
      <c r="A30" s="52"/>
      <c r="B30" s="53"/>
      <c r="C30" s="53"/>
      <c r="D30" s="53"/>
      <c r="E30" s="55"/>
      <c r="F30" s="55"/>
      <c r="G30" s="55"/>
      <c r="H30" s="55"/>
      <c r="I30" s="55"/>
    </row>
    <row r="31" spans="1:9" ht="15.75" customHeight="1" x14ac:dyDescent="0.25">
      <c r="A31" s="72">
        <v>3</v>
      </c>
      <c r="B31" s="72"/>
      <c r="C31" s="72"/>
      <c r="D31" s="72" t="s">
        <v>21</v>
      </c>
      <c r="E31" s="40">
        <f t="shared" ref="E31:H31" si="1">E33+E36+E41</f>
        <v>206476.87</v>
      </c>
      <c r="F31" s="40">
        <f>F33+F36+F41</f>
        <v>19149.7</v>
      </c>
      <c r="G31" s="40">
        <f>E31+F31</f>
        <v>225626.57</v>
      </c>
      <c r="H31" s="40">
        <f t="shared" si="1"/>
        <v>188731.83</v>
      </c>
      <c r="I31" s="40">
        <f>I33+I36+I41</f>
        <v>190291.32</v>
      </c>
    </row>
    <row r="32" spans="1:9" ht="15.75" customHeight="1" x14ac:dyDescent="0.25">
      <c r="A32" s="10"/>
      <c r="B32" s="10"/>
      <c r="C32" s="10"/>
      <c r="D32" s="10"/>
      <c r="E32" s="39"/>
      <c r="F32" s="39"/>
      <c r="G32" s="39"/>
      <c r="H32" s="39"/>
      <c r="I32" s="39"/>
    </row>
    <row r="33" spans="1:9" s="68" customFormat="1" ht="15.75" customHeight="1" x14ac:dyDescent="0.25">
      <c r="A33" s="10"/>
      <c r="B33" s="10">
        <v>31</v>
      </c>
      <c r="C33" s="10"/>
      <c r="D33" s="10" t="s">
        <v>22</v>
      </c>
      <c r="E33" s="51">
        <v>162120.91</v>
      </c>
      <c r="F33" s="51">
        <f>F34</f>
        <v>11647.5</v>
      </c>
      <c r="G33" s="51">
        <f>G34</f>
        <v>173768.41</v>
      </c>
      <c r="H33" s="51">
        <v>147985.93</v>
      </c>
      <c r="I33" s="51">
        <v>148118.65</v>
      </c>
    </row>
    <row r="34" spans="1:9" x14ac:dyDescent="0.25">
      <c r="A34" s="43"/>
      <c r="B34" s="43"/>
      <c r="C34" s="44">
        <v>1</v>
      </c>
      <c r="D34" s="44" t="s">
        <v>18</v>
      </c>
      <c r="E34" s="46">
        <f>E33</f>
        <v>162120.91</v>
      </c>
      <c r="F34" s="46">
        <f>8500+1697.5+1450</f>
        <v>11647.5</v>
      </c>
      <c r="G34" s="46">
        <f>E34+F34</f>
        <v>173768.41</v>
      </c>
      <c r="H34" s="46">
        <f>H33</f>
        <v>147985.93</v>
      </c>
      <c r="I34" s="46">
        <f>I33</f>
        <v>148118.65</v>
      </c>
    </row>
    <row r="35" spans="1:9" x14ac:dyDescent="0.25">
      <c r="A35" s="43"/>
      <c r="B35" s="43"/>
      <c r="C35" s="44"/>
      <c r="D35" s="44"/>
      <c r="E35" s="46"/>
      <c r="F35" s="46"/>
      <c r="G35" s="46"/>
      <c r="H35" s="46"/>
      <c r="I35" s="46"/>
    </row>
    <row r="36" spans="1:9" s="68" customFormat="1" x14ac:dyDescent="0.25">
      <c r="A36" s="66"/>
      <c r="B36" s="66">
        <v>32</v>
      </c>
      <c r="C36" s="67"/>
      <c r="D36" s="66" t="s">
        <v>34</v>
      </c>
      <c r="E36" s="51">
        <v>43426.9</v>
      </c>
      <c r="F36" s="51">
        <f>F39</f>
        <v>7502.2</v>
      </c>
      <c r="G36" s="51">
        <f>E36+F36</f>
        <v>50929.1</v>
      </c>
      <c r="H36" s="51">
        <v>39816.839999999997</v>
      </c>
      <c r="I36" s="51">
        <v>41144.07</v>
      </c>
    </row>
    <row r="37" spans="1:9" x14ac:dyDescent="0.25">
      <c r="A37" s="11"/>
      <c r="B37" s="11"/>
      <c r="C37" s="44">
        <v>5</v>
      </c>
      <c r="D37" s="44" t="s">
        <v>53</v>
      </c>
      <c r="E37" s="39">
        <v>265.45</v>
      </c>
      <c r="F37" s="39"/>
      <c r="G37" s="39">
        <f t="shared" ref="G37:G39" si="2">E37+F37</f>
        <v>265.45</v>
      </c>
      <c r="H37" s="39">
        <v>191.12</v>
      </c>
      <c r="I37" s="39">
        <v>286.68</v>
      </c>
    </row>
    <row r="38" spans="1:9" x14ac:dyDescent="0.25">
      <c r="A38" s="11"/>
      <c r="B38" s="11"/>
      <c r="C38" s="44">
        <v>4</v>
      </c>
      <c r="D38" s="44" t="s">
        <v>54</v>
      </c>
      <c r="E38" s="39">
        <v>21899.26</v>
      </c>
      <c r="F38" s="39"/>
      <c r="G38" s="39">
        <f t="shared" si="2"/>
        <v>21899.26</v>
      </c>
      <c r="H38" s="39">
        <v>26544.560000000001</v>
      </c>
      <c r="I38" s="39">
        <v>24819.17</v>
      </c>
    </row>
    <row r="39" spans="1:9" x14ac:dyDescent="0.25">
      <c r="A39" s="11"/>
      <c r="B39" s="11"/>
      <c r="C39" s="44">
        <v>1</v>
      </c>
      <c r="D39" s="44" t="s">
        <v>18</v>
      </c>
      <c r="E39" s="39">
        <f>E36-E37-E38</f>
        <v>21262.190000000006</v>
      </c>
      <c r="F39" s="39">
        <f>400+3045.79+1009.16+747.25+300+2000</f>
        <v>7502.2</v>
      </c>
      <c r="G39" s="39">
        <f t="shared" si="2"/>
        <v>28764.390000000007</v>
      </c>
      <c r="H39" s="39">
        <v>13081.16</v>
      </c>
      <c r="I39" s="39">
        <v>16038.22</v>
      </c>
    </row>
    <row r="40" spans="1:9" x14ac:dyDescent="0.25">
      <c r="A40" s="11"/>
      <c r="B40" s="11"/>
      <c r="C40" s="44"/>
      <c r="D40" s="44"/>
      <c r="E40" s="39"/>
      <c r="F40" s="39"/>
      <c r="G40" s="39"/>
      <c r="H40" s="39"/>
      <c r="I40" s="39"/>
    </row>
    <row r="41" spans="1:9" s="68" customFormat="1" x14ac:dyDescent="0.25">
      <c r="A41" s="66"/>
      <c r="B41" s="66">
        <v>34</v>
      </c>
      <c r="C41" s="67"/>
      <c r="D41" s="66" t="s">
        <v>55</v>
      </c>
      <c r="E41" s="51">
        <v>929.06</v>
      </c>
      <c r="F41" s="51"/>
      <c r="G41" s="51">
        <v>929.06</v>
      </c>
      <c r="H41" s="51">
        <v>929.06</v>
      </c>
      <c r="I41" s="51">
        <v>1028.5999999999999</v>
      </c>
    </row>
    <row r="42" spans="1:9" x14ac:dyDescent="0.25">
      <c r="A42" s="11"/>
      <c r="B42" s="11"/>
      <c r="C42" s="44">
        <v>1</v>
      </c>
      <c r="D42" s="44" t="s">
        <v>18</v>
      </c>
      <c r="E42" s="39">
        <f>E41</f>
        <v>929.06</v>
      </c>
      <c r="F42" s="39"/>
      <c r="G42" s="39">
        <v>929.06</v>
      </c>
      <c r="H42" s="39">
        <f>H41</f>
        <v>929.06</v>
      </c>
      <c r="I42" s="39">
        <f>I41</f>
        <v>1028.5999999999999</v>
      </c>
    </row>
    <row r="43" spans="1:9" x14ac:dyDescent="0.25">
      <c r="A43" s="11"/>
      <c r="B43" s="11"/>
      <c r="C43" s="44"/>
      <c r="D43" s="44"/>
      <c r="E43" s="39"/>
      <c r="F43" s="39"/>
      <c r="G43" s="39"/>
      <c r="H43" s="39"/>
      <c r="I43" s="39"/>
    </row>
    <row r="44" spans="1:9" ht="25.5" x14ac:dyDescent="0.25">
      <c r="A44" s="70">
        <v>4</v>
      </c>
      <c r="B44" s="70"/>
      <c r="C44" s="70"/>
      <c r="D44" s="71" t="s">
        <v>23</v>
      </c>
      <c r="E44" s="40">
        <f t="shared" ref="E44:I44" si="3">E45</f>
        <v>2389.0100000000002</v>
      </c>
      <c r="F44" s="40">
        <f t="shared" si="3"/>
        <v>3500</v>
      </c>
      <c r="G44" s="40">
        <f t="shared" si="3"/>
        <v>5889.01</v>
      </c>
      <c r="H44" s="40">
        <f t="shared" si="3"/>
        <v>398.17</v>
      </c>
      <c r="I44" s="40">
        <f t="shared" si="3"/>
        <v>663.61</v>
      </c>
    </row>
    <row r="45" spans="1:9" s="68" customFormat="1" ht="38.25" x14ac:dyDescent="0.25">
      <c r="A45" s="10"/>
      <c r="B45" s="10">
        <v>42</v>
      </c>
      <c r="C45" s="10"/>
      <c r="D45" s="22" t="s">
        <v>56</v>
      </c>
      <c r="E45" s="51">
        <v>2389.0100000000002</v>
      </c>
      <c r="F45" s="51">
        <f>F46</f>
        <v>3500</v>
      </c>
      <c r="G45" s="51">
        <f>G46</f>
        <v>5889.01</v>
      </c>
      <c r="H45" s="51">
        <v>398.17</v>
      </c>
      <c r="I45" s="69">
        <v>663.61</v>
      </c>
    </row>
    <row r="46" spans="1:9" x14ac:dyDescent="0.25">
      <c r="A46" s="14"/>
      <c r="B46" s="14"/>
      <c r="C46" s="44">
        <v>1</v>
      </c>
      <c r="D46" s="44" t="s">
        <v>18</v>
      </c>
      <c r="E46" s="39">
        <f>E45</f>
        <v>2389.0100000000002</v>
      </c>
      <c r="F46" s="39">
        <v>3500</v>
      </c>
      <c r="G46" s="39">
        <f>E46+F46</f>
        <v>5889.01</v>
      </c>
      <c r="H46" s="39">
        <f>H45</f>
        <v>398.17</v>
      </c>
      <c r="I46" s="47">
        <f>I45</f>
        <v>663.61</v>
      </c>
    </row>
  </sheetData>
  <mergeCells count="5">
    <mergeCell ref="A7:I7"/>
    <mergeCell ref="A26:I26"/>
    <mergeCell ref="A3:I3"/>
    <mergeCell ref="A5:I5"/>
    <mergeCell ref="A1:I1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"/>
  <sheetViews>
    <sheetView topLeftCell="A16" workbookViewId="0">
      <selection activeCell="D21" sqref="D21"/>
    </sheetView>
  </sheetViews>
  <sheetFormatPr defaultRowHeight="15" x14ac:dyDescent="0.25"/>
  <cols>
    <col min="1" max="1" width="37.7109375" customWidth="1"/>
    <col min="2" max="2" width="20.42578125" customWidth="1"/>
    <col min="3" max="3" width="20.140625" customWidth="1"/>
    <col min="4" max="4" width="20.42578125" customWidth="1"/>
    <col min="5" max="5" width="20.5703125" customWidth="1"/>
    <col min="6" max="6" width="21" customWidth="1"/>
  </cols>
  <sheetData>
    <row r="1" spans="1:10" ht="42" customHeight="1" x14ac:dyDescent="0.25">
      <c r="A1" s="94" t="s">
        <v>65</v>
      </c>
      <c r="B1" s="94"/>
      <c r="C1" s="94"/>
      <c r="D1" s="94"/>
      <c r="E1" s="94"/>
      <c r="F1" s="94"/>
      <c r="G1" s="57"/>
      <c r="H1" s="57"/>
      <c r="I1" s="57"/>
      <c r="J1" s="57"/>
    </row>
    <row r="2" spans="1:10" ht="18" customHeight="1" x14ac:dyDescent="0.25">
      <c r="A2" s="5"/>
      <c r="B2" s="5"/>
      <c r="C2" s="5"/>
      <c r="D2" s="5"/>
      <c r="E2" s="5"/>
      <c r="F2" s="5"/>
    </row>
    <row r="3" spans="1:10" ht="15.75" x14ac:dyDescent="0.25">
      <c r="A3" s="94" t="s">
        <v>31</v>
      </c>
      <c r="B3" s="94"/>
      <c r="C3" s="94"/>
      <c r="D3" s="94"/>
      <c r="E3" s="113"/>
      <c r="F3" s="113"/>
    </row>
    <row r="4" spans="1:10" ht="18" x14ac:dyDescent="0.25">
      <c r="A4" s="5"/>
      <c r="B4" s="5"/>
      <c r="C4" s="5"/>
      <c r="D4" s="5"/>
      <c r="E4" s="6"/>
      <c r="F4" s="6"/>
    </row>
    <row r="5" spans="1:10" ht="18" customHeight="1" x14ac:dyDescent="0.25">
      <c r="A5" s="94" t="s">
        <v>13</v>
      </c>
      <c r="B5" s="95"/>
      <c r="C5" s="95"/>
      <c r="D5" s="95"/>
      <c r="E5" s="95"/>
      <c r="F5" s="95"/>
    </row>
    <row r="6" spans="1:10" ht="18" x14ac:dyDescent="0.25">
      <c r="A6" s="5"/>
      <c r="B6" s="5"/>
      <c r="C6" s="5"/>
      <c r="D6" s="5"/>
      <c r="E6" s="6"/>
      <c r="F6" s="6"/>
    </row>
    <row r="7" spans="1:10" ht="15.75" x14ac:dyDescent="0.25">
      <c r="A7" s="94" t="s">
        <v>24</v>
      </c>
      <c r="B7" s="126"/>
      <c r="C7" s="126"/>
      <c r="D7" s="126"/>
      <c r="E7" s="126"/>
      <c r="F7" s="126"/>
    </row>
    <row r="8" spans="1:10" ht="18" x14ac:dyDescent="0.25">
      <c r="A8" s="5"/>
      <c r="B8" s="5"/>
      <c r="C8" s="5"/>
      <c r="D8" s="5"/>
      <c r="E8" s="6"/>
      <c r="F8" s="6"/>
    </row>
    <row r="9" spans="1:10" ht="25.5" x14ac:dyDescent="0.25">
      <c r="A9" s="20" t="s">
        <v>25</v>
      </c>
      <c r="B9" s="20" t="s">
        <v>44</v>
      </c>
      <c r="C9" s="20" t="s">
        <v>67</v>
      </c>
      <c r="D9" s="20" t="s">
        <v>68</v>
      </c>
      <c r="E9" s="20" t="s">
        <v>45</v>
      </c>
      <c r="F9" s="20" t="s">
        <v>46</v>
      </c>
    </row>
    <row r="10" spans="1:10" ht="15.75" customHeight="1" x14ac:dyDescent="0.25">
      <c r="A10" s="82" t="s">
        <v>26</v>
      </c>
      <c r="B10" s="83">
        <f>B12</f>
        <v>208865.88</v>
      </c>
      <c r="C10" s="83">
        <f>C12</f>
        <v>22649.7</v>
      </c>
      <c r="D10" s="83">
        <f>B10+C10</f>
        <v>231515.58000000002</v>
      </c>
      <c r="E10" s="83">
        <f>E12</f>
        <v>189130</v>
      </c>
      <c r="F10" s="83">
        <f>F12</f>
        <v>190954.93</v>
      </c>
    </row>
    <row r="11" spans="1:10" ht="15.75" customHeight="1" x14ac:dyDescent="0.25">
      <c r="A11" s="10"/>
      <c r="B11" s="39"/>
      <c r="C11" s="39"/>
      <c r="D11" s="39"/>
      <c r="E11" s="39"/>
      <c r="F11" s="39"/>
    </row>
    <row r="12" spans="1:10" ht="15.75" customHeight="1" x14ac:dyDescent="0.25">
      <c r="A12" s="10" t="s">
        <v>57</v>
      </c>
      <c r="B12" s="39">
        <f t="shared" ref="B12:F13" si="0">B13</f>
        <v>208865.88</v>
      </c>
      <c r="C12" s="39">
        <f>C13</f>
        <v>22649.7</v>
      </c>
      <c r="D12" s="39">
        <f t="shared" ref="D12:D14" si="1">B12+C12</f>
        <v>231515.58000000002</v>
      </c>
      <c r="E12" s="39">
        <f t="shared" si="0"/>
        <v>189130</v>
      </c>
      <c r="F12" s="39">
        <f t="shared" si="0"/>
        <v>190954.93</v>
      </c>
    </row>
    <row r="13" spans="1:10" x14ac:dyDescent="0.25">
      <c r="A13" s="15" t="s">
        <v>58</v>
      </c>
      <c r="B13" s="39">
        <f t="shared" si="0"/>
        <v>208865.88</v>
      </c>
      <c r="C13" s="39">
        <f>C14</f>
        <v>22649.7</v>
      </c>
      <c r="D13" s="39">
        <f t="shared" si="1"/>
        <v>231515.58000000002</v>
      </c>
      <c r="E13" s="39">
        <f t="shared" si="0"/>
        <v>189130</v>
      </c>
      <c r="F13" s="39">
        <f t="shared" si="0"/>
        <v>190954.93</v>
      </c>
    </row>
    <row r="14" spans="1:10" x14ac:dyDescent="0.25">
      <c r="A14" s="14" t="s">
        <v>59</v>
      </c>
      <c r="B14" s="49">
        <v>208865.88</v>
      </c>
      <c r="C14" s="49">
        <v>22649.7</v>
      </c>
      <c r="D14" s="39">
        <f t="shared" si="1"/>
        <v>231515.58000000002</v>
      </c>
      <c r="E14" s="49">
        <v>189130</v>
      </c>
      <c r="F14" s="49">
        <v>190954.93</v>
      </c>
    </row>
  </sheetData>
  <mergeCells count="4">
    <mergeCell ref="A3:F3"/>
    <mergeCell ref="A5:F5"/>
    <mergeCell ref="A7:F7"/>
    <mergeCell ref="A1:F1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"/>
  <sheetViews>
    <sheetView topLeftCell="A22" workbookViewId="0">
      <selection activeCell="F29" sqref="F2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5" width="19.140625" customWidth="1"/>
    <col min="6" max="6" width="17.5703125" customWidth="1"/>
    <col min="7" max="7" width="18.28515625" customWidth="1"/>
    <col min="8" max="8" width="18.5703125" customWidth="1"/>
    <col min="9" max="9" width="20.140625" customWidth="1"/>
  </cols>
  <sheetData>
    <row r="1" spans="1:10" ht="42" customHeight="1" x14ac:dyDescent="0.25">
      <c r="A1" s="94" t="s">
        <v>65</v>
      </c>
      <c r="B1" s="94"/>
      <c r="C1" s="94"/>
      <c r="D1" s="94"/>
      <c r="E1" s="94"/>
      <c r="F1" s="94"/>
      <c r="G1" s="94"/>
      <c r="H1" s="94"/>
      <c r="I1" s="94"/>
      <c r="J1" s="57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0" ht="15.75" x14ac:dyDescent="0.25">
      <c r="A3" s="94" t="s">
        <v>31</v>
      </c>
      <c r="B3" s="94"/>
      <c r="C3" s="94"/>
      <c r="D3" s="94"/>
      <c r="E3" s="94"/>
      <c r="F3" s="94"/>
      <c r="G3" s="94"/>
      <c r="H3" s="113"/>
      <c r="I3" s="113"/>
    </row>
    <row r="4" spans="1:10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0" ht="18" customHeight="1" x14ac:dyDescent="0.25">
      <c r="A5" s="94" t="s">
        <v>27</v>
      </c>
      <c r="B5" s="95"/>
      <c r="C5" s="95"/>
      <c r="D5" s="95"/>
      <c r="E5" s="95"/>
      <c r="F5" s="95"/>
      <c r="G5" s="95"/>
      <c r="H5" s="95"/>
      <c r="I5" s="95"/>
    </row>
    <row r="6" spans="1:10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10" ht="25.5" x14ac:dyDescent="0.25">
      <c r="A7" s="20" t="s">
        <v>14</v>
      </c>
      <c r="B7" s="19" t="s">
        <v>15</v>
      </c>
      <c r="C7" s="19" t="s">
        <v>16</v>
      </c>
      <c r="D7" s="19" t="s">
        <v>50</v>
      </c>
      <c r="E7" s="20" t="s">
        <v>44</v>
      </c>
      <c r="F7" s="20" t="s">
        <v>67</v>
      </c>
      <c r="G7" s="20" t="s">
        <v>68</v>
      </c>
      <c r="H7" s="20" t="s">
        <v>45</v>
      </c>
      <c r="I7" s="20" t="s">
        <v>46</v>
      </c>
    </row>
    <row r="8" spans="1:10" ht="25.5" x14ac:dyDescent="0.25">
      <c r="A8" s="10">
        <v>8</v>
      </c>
      <c r="B8" s="10"/>
      <c r="C8" s="10"/>
      <c r="D8" s="10" t="s">
        <v>28</v>
      </c>
      <c r="E8" s="39">
        <v>0</v>
      </c>
      <c r="F8" s="39"/>
      <c r="G8" s="39"/>
      <c r="H8" s="39">
        <v>0</v>
      </c>
      <c r="I8" s="39">
        <v>0</v>
      </c>
    </row>
    <row r="9" spans="1:10" x14ac:dyDescent="0.25">
      <c r="A9" s="10"/>
      <c r="B9" s="14">
        <v>84</v>
      </c>
      <c r="C9" s="14"/>
      <c r="D9" s="14" t="s">
        <v>35</v>
      </c>
      <c r="E9" s="39"/>
      <c r="F9" s="39"/>
      <c r="G9" s="39"/>
      <c r="H9" s="39"/>
      <c r="I9" s="39"/>
    </row>
    <row r="10" spans="1:10" ht="25.5" x14ac:dyDescent="0.25">
      <c r="A10" s="11"/>
      <c r="B10" s="11"/>
      <c r="C10" s="12">
        <v>8</v>
      </c>
      <c r="D10" s="15" t="s">
        <v>36</v>
      </c>
      <c r="E10" s="39"/>
      <c r="F10" s="39"/>
      <c r="G10" s="39"/>
      <c r="H10" s="39"/>
      <c r="I10" s="39"/>
    </row>
    <row r="11" spans="1:10" ht="25.5" x14ac:dyDescent="0.25">
      <c r="A11" s="13">
        <v>5</v>
      </c>
      <c r="B11" s="13"/>
      <c r="C11" s="13"/>
      <c r="D11" s="22" t="s">
        <v>29</v>
      </c>
      <c r="E11" s="39">
        <v>0</v>
      </c>
      <c r="F11" s="39"/>
      <c r="G11" s="39"/>
      <c r="H11" s="39">
        <v>0</v>
      </c>
      <c r="I11" s="39">
        <v>0</v>
      </c>
    </row>
    <row r="12" spans="1:10" ht="25.5" x14ac:dyDescent="0.25">
      <c r="A12" s="14"/>
      <c r="B12" s="14">
        <v>54</v>
      </c>
      <c r="C12" s="14"/>
      <c r="D12" s="23" t="s">
        <v>37</v>
      </c>
      <c r="E12" s="39"/>
      <c r="F12" s="39"/>
      <c r="G12" s="39"/>
      <c r="H12" s="39"/>
      <c r="I12" s="47"/>
    </row>
    <row r="13" spans="1:10" x14ac:dyDescent="0.25">
      <c r="A13" s="14"/>
      <c r="B13" s="14"/>
      <c r="C13" s="44">
        <v>1</v>
      </c>
      <c r="D13" s="44" t="s">
        <v>18</v>
      </c>
      <c r="E13" s="39"/>
      <c r="F13" s="39"/>
      <c r="G13" s="39"/>
      <c r="H13" s="39"/>
      <c r="I13" s="47"/>
    </row>
    <row r="14" spans="1:10" x14ac:dyDescent="0.25">
      <c r="A14" s="14"/>
      <c r="B14" s="14"/>
      <c r="C14" s="12">
        <v>3</v>
      </c>
      <c r="D14" s="12" t="s">
        <v>38</v>
      </c>
      <c r="E14" s="39"/>
      <c r="F14" s="39"/>
      <c r="G14" s="39"/>
      <c r="H14" s="39"/>
      <c r="I14" s="47"/>
    </row>
  </sheetData>
  <mergeCells count="3">
    <mergeCell ref="A3:I3"/>
    <mergeCell ref="A5:I5"/>
    <mergeCell ref="A1:I1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5"/>
  <sheetViews>
    <sheetView tabSelected="1" topLeftCell="A28" workbookViewId="0">
      <selection activeCell="A35" sqref="A35:I35"/>
    </sheetView>
  </sheetViews>
  <sheetFormatPr defaultRowHeight="15" x14ac:dyDescent="0.25"/>
  <cols>
    <col min="1" max="1" width="4.85546875" customWidth="1"/>
    <col min="2" max="2" width="6" customWidth="1"/>
    <col min="3" max="3" width="6.28515625" customWidth="1"/>
    <col min="4" max="4" width="27.42578125" customWidth="1"/>
    <col min="5" max="5" width="18.85546875" customWidth="1"/>
    <col min="6" max="6" width="19.140625" customWidth="1"/>
    <col min="7" max="8" width="18.85546875" customWidth="1"/>
    <col min="9" max="9" width="18.7109375" customWidth="1"/>
  </cols>
  <sheetData>
    <row r="1" spans="1:9" ht="42" customHeight="1" x14ac:dyDescent="0.25">
      <c r="A1" s="94" t="s">
        <v>65</v>
      </c>
      <c r="B1" s="94"/>
      <c r="C1" s="94"/>
      <c r="D1" s="94"/>
      <c r="E1" s="94"/>
      <c r="F1" s="94"/>
      <c r="G1" s="94"/>
      <c r="H1" s="94"/>
      <c r="I1" s="94"/>
    </row>
    <row r="2" spans="1:9" ht="18" x14ac:dyDescent="0.25">
      <c r="A2" s="5"/>
      <c r="B2" s="5"/>
      <c r="C2" s="5"/>
      <c r="D2" s="5"/>
      <c r="E2" s="5"/>
      <c r="F2" s="5"/>
      <c r="G2" s="5"/>
      <c r="H2" s="6"/>
      <c r="I2" s="6"/>
    </row>
    <row r="3" spans="1:9" ht="18" customHeight="1" x14ac:dyDescent="0.25">
      <c r="A3" s="94" t="s">
        <v>30</v>
      </c>
      <c r="B3" s="95"/>
      <c r="C3" s="95"/>
      <c r="D3" s="95"/>
      <c r="E3" s="95"/>
      <c r="F3" s="95"/>
      <c r="G3" s="95"/>
      <c r="H3" s="95"/>
      <c r="I3" s="95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25.5" x14ac:dyDescent="0.25">
      <c r="A5" s="133" t="s">
        <v>32</v>
      </c>
      <c r="B5" s="134"/>
      <c r="C5" s="135"/>
      <c r="D5" s="19" t="s">
        <v>33</v>
      </c>
      <c r="E5" s="20" t="s">
        <v>44</v>
      </c>
      <c r="F5" s="20" t="s">
        <v>67</v>
      </c>
      <c r="G5" s="20" t="s">
        <v>68</v>
      </c>
      <c r="H5" s="20" t="s">
        <v>45</v>
      </c>
      <c r="I5" s="20" t="s">
        <v>46</v>
      </c>
    </row>
    <row r="6" spans="1:9" ht="27" customHeight="1" x14ac:dyDescent="0.25">
      <c r="A6" s="127" t="s">
        <v>60</v>
      </c>
      <c r="B6" s="128"/>
      <c r="C6" s="129"/>
      <c r="D6" s="84" t="s">
        <v>61</v>
      </c>
      <c r="E6" s="75">
        <f t="shared" ref="E6:I6" si="0">E7</f>
        <v>208865.88</v>
      </c>
      <c r="F6" s="75">
        <f t="shared" si="0"/>
        <v>22649.7</v>
      </c>
      <c r="G6" s="75">
        <f>G21+G9</f>
        <v>231515.58000000002</v>
      </c>
      <c r="H6" s="75">
        <f t="shared" si="0"/>
        <v>189130.00199084211</v>
      </c>
      <c r="I6" s="75">
        <f t="shared" si="0"/>
        <v>190954.93404207315</v>
      </c>
    </row>
    <row r="7" spans="1:9" ht="36.75" customHeight="1" x14ac:dyDescent="0.25">
      <c r="A7" s="130" t="s">
        <v>62</v>
      </c>
      <c r="B7" s="131"/>
      <c r="C7" s="132"/>
      <c r="D7" s="37" t="s">
        <v>63</v>
      </c>
      <c r="E7" s="50">
        <f>E9+E21</f>
        <v>208865.88</v>
      </c>
      <c r="F7" s="50">
        <f>F9+F21</f>
        <v>22649.7</v>
      </c>
      <c r="G7" s="50">
        <f>E7+F7</f>
        <v>231515.58000000002</v>
      </c>
      <c r="H7" s="50">
        <f t="shared" ref="H7:I7" si="1">H9+H21</f>
        <v>189130.00199084211</v>
      </c>
      <c r="I7" s="50">
        <f t="shared" si="1"/>
        <v>190954.93404207315</v>
      </c>
    </row>
    <row r="8" spans="1:9" ht="12" customHeight="1" x14ac:dyDescent="0.25">
      <c r="A8" s="37"/>
      <c r="B8" s="60"/>
      <c r="C8" s="61"/>
      <c r="D8" s="37"/>
      <c r="E8" s="50"/>
      <c r="F8" s="50"/>
      <c r="G8" s="50"/>
      <c r="H8" s="50"/>
      <c r="I8" s="50"/>
    </row>
    <row r="9" spans="1:9" x14ac:dyDescent="0.25">
      <c r="A9" s="10">
        <v>3</v>
      </c>
      <c r="B9" s="10"/>
      <c r="C9" s="10"/>
      <c r="D9" s="10" t="s">
        <v>21</v>
      </c>
      <c r="E9" s="51">
        <f t="shared" ref="E9:H9" si="2">E10+E18+E13</f>
        <v>206476.87</v>
      </c>
      <c r="F9" s="51">
        <f>F11+F16</f>
        <v>19149.7</v>
      </c>
      <c r="G9" s="51">
        <f>E9+F9</f>
        <v>225626.57</v>
      </c>
      <c r="H9" s="51">
        <f t="shared" si="2"/>
        <v>188731.83356559824</v>
      </c>
      <c r="I9" s="51">
        <v>190291.32</v>
      </c>
    </row>
    <row r="10" spans="1:9" x14ac:dyDescent="0.25">
      <c r="A10" s="10"/>
      <c r="B10" s="14">
        <v>31</v>
      </c>
      <c r="C10" s="14"/>
      <c r="D10" s="14" t="s">
        <v>22</v>
      </c>
      <c r="E10" s="39">
        <v>162120.91</v>
      </c>
      <c r="F10" s="39">
        <f>F11</f>
        <v>11647.5</v>
      </c>
      <c r="G10" s="39">
        <f>G11</f>
        <v>173768.41</v>
      </c>
      <c r="H10" s="39">
        <f>1115000/7.5345</f>
        <v>147985.93138230804</v>
      </c>
      <c r="I10" s="47">
        <f>1116000/7.5345</f>
        <v>148118.65419072268</v>
      </c>
    </row>
    <row r="11" spans="1:9" x14ac:dyDescent="0.25">
      <c r="A11" s="43"/>
      <c r="B11" s="43"/>
      <c r="C11" s="44">
        <v>1</v>
      </c>
      <c r="D11" s="44" t="s">
        <v>18</v>
      </c>
      <c r="E11" s="39">
        <f>E10</f>
        <v>162120.91</v>
      </c>
      <c r="F11" s="39">
        <f>8500+1697.5+1450</f>
        <v>11647.5</v>
      </c>
      <c r="G11" s="39">
        <f>E11+F11</f>
        <v>173768.41</v>
      </c>
      <c r="H11" s="39">
        <f>H10</f>
        <v>147985.93138230804</v>
      </c>
      <c r="I11" s="47">
        <f>I10</f>
        <v>148118.65419072268</v>
      </c>
    </row>
    <row r="12" spans="1:9" x14ac:dyDescent="0.25">
      <c r="A12" s="43"/>
      <c r="B12" s="43"/>
      <c r="C12" s="44"/>
      <c r="D12" s="44"/>
      <c r="E12" s="39"/>
      <c r="F12" s="39"/>
      <c r="G12" s="39"/>
      <c r="H12" s="39"/>
      <c r="I12" s="47"/>
    </row>
    <row r="13" spans="1:9" x14ac:dyDescent="0.25">
      <c r="A13" s="11"/>
      <c r="B13" s="11">
        <v>32</v>
      </c>
      <c r="C13" s="12"/>
      <c r="D13" s="11" t="s">
        <v>34</v>
      </c>
      <c r="E13" s="39">
        <v>43426.9</v>
      </c>
      <c r="F13" s="39">
        <f>F16</f>
        <v>7502.2</v>
      </c>
      <c r="G13" s="39">
        <f>G16</f>
        <v>28764.390000000007</v>
      </c>
      <c r="H13" s="39">
        <f>300000/7.5345</f>
        <v>39816.842524387816</v>
      </c>
      <c r="I13" s="39">
        <f>310000/7.5345</f>
        <v>41144.070608534072</v>
      </c>
    </row>
    <row r="14" spans="1:9" ht="14.25" customHeight="1" x14ac:dyDescent="0.25">
      <c r="A14" s="11"/>
      <c r="B14" s="11"/>
      <c r="C14" s="44">
        <v>5</v>
      </c>
      <c r="D14" s="44" t="s">
        <v>53</v>
      </c>
      <c r="E14" s="39">
        <v>265.45</v>
      </c>
      <c r="F14" s="39"/>
      <c r="G14" s="39">
        <v>265.45</v>
      </c>
      <c r="H14" s="39">
        <f>1440/7.5345</f>
        <v>191.12084411706149</v>
      </c>
      <c r="I14" s="39">
        <f>2160/7.5345</f>
        <v>286.68126617559227</v>
      </c>
    </row>
    <row r="15" spans="1:9" ht="15" customHeight="1" x14ac:dyDescent="0.25">
      <c r="A15" s="11"/>
      <c r="B15" s="11"/>
      <c r="C15" s="44">
        <v>4</v>
      </c>
      <c r="D15" s="44" t="s">
        <v>54</v>
      </c>
      <c r="E15" s="39">
        <v>21899.26</v>
      </c>
      <c r="F15" s="39"/>
      <c r="G15" s="39">
        <v>21899.26</v>
      </c>
      <c r="H15" s="39">
        <f>200000/7.5345</f>
        <v>26544.56168292521</v>
      </c>
      <c r="I15" s="47">
        <f>187000/7.5345</f>
        <v>24819.165173535072</v>
      </c>
    </row>
    <row r="16" spans="1:9" x14ac:dyDescent="0.25">
      <c r="A16" s="11"/>
      <c r="B16" s="11"/>
      <c r="C16" s="44">
        <v>1</v>
      </c>
      <c r="D16" s="44" t="s">
        <v>18</v>
      </c>
      <c r="E16" s="39">
        <f>E13-E14-E15</f>
        <v>21262.190000000006</v>
      </c>
      <c r="F16" s="39">
        <f>400+3045.79+1009.16+747.25+300+2000</f>
        <v>7502.2</v>
      </c>
      <c r="G16" s="39">
        <f>E16+F16</f>
        <v>28764.390000000007</v>
      </c>
      <c r="H16" s="39">
        <f>H13-H14-H15</f>
        <v>13081.159997345545</v>
      </c>
      <c r="I16" s="47">
        <f>I13-I14-I15</f>
        <v>16038.22416882341</v>
      </c>
    </row>
    <row r="17" spans="1:9" x14ac:dyDescent="0.25">
      <c r="A17" s="11"/>
      <c r="B17" s="11"/>
      <c r="C17" s="44"/>
      <c r="D17" s="44"/>
      <c r="E17" s="39"/>
      <c r="F17" s="39"/>
      <c r="G17" s="39"/>
      <c r="H17" s="39"/>
      <c r="I17" s="47"/>
    </row>
    <row r="18" spans="1:9" ht="15" customHeight="1" x14ac:dyDescent="0.25">
      <c r="A18" s="11"/>
      <c r="B18" s="11">
        <v>34</v>
      </c>
      <c r="C18" s="12"/>
      <c r="D18" s="11" t="s">
        <v>55</v>
      </c>
      <c r="E18" s="39">
        <v>929.06</v>
      </c>
      <c r="F18" s="39"/>
      <c r="G18" s="39">
        <v>929.06</v>
      </c>
      <c r="H18" s="39">
        <f>7000/7.5345</f>
        <v>929.05965890238235</v>
      </c>
      <c r="I18" s="47">
        <f>7750/7.5345</f>
        <v>1028.6017652133519</v>
      </c>
    </row>
    <row r="19" spans="1:9" x14ac:dyDescent="0.25">
      <c r="A19" s="11"/>
      <c r="B19" s="11"/>
      <c r="C19" s="44">
        <v>1</v>
      </c>
      <c r="D19" s="44" t="s">
        <v>18</v>
      </c>
      <c r="E19" s="39">
        <f>E18</f>
        <v>929.06</v>
      </c>
      <c r="F19" s="39"/>
      <c r="G19" s="39">
        <v>929.06</v>
      </c>
      <c r="H19" s="39">
        <f>H18</f>
        <v>929.05965890238235</v>
      </c>
      <c r="I19" s="47">
        <f>I18</f>
        <v>1028.6017652133519</v>
      </c>
    </row>
    <row r="20" spans="1:9" x14ac:dyDescent="0.25">
      <c r="A20" s="11"/>
      <c r="B20" s="11"/>
      <c r="C20" s="44"/>
      <c r="D20" s="44"/>
      <c r="E20" s="39"/>
      <c r="F20" s="39"/>
      <c r="G20" s="39"/>
      <c r="H20" s="39"/>
      <c r="I20" s="47"/>
    </row>
    <row r="21" spans="1:9" ht="25.5" x14ac:dyDescent="0.25">
      <c r="A21" s="13">
        <v>4</v>
      </c>
      <c r="B21" s="13"/>
      <c r="C21" s="13"/>
      <c r="D21" s="22" t="s">
        <v>23</v>
      </c>
      <c r="E21" s="56">
        <f>E22</f>
        <v>2389.0100000000002</v>
      </c>
      <c r="F21" s="56">
        <f>F22</f>
        <v>3500</v>
      </c>
      <c r="G21" s="56">
        <f>G22</f>
        <v>5889.01</v>
      </c>
      <c r="H21" s="56">
        <f>H22</f>
        <v>398.16842524387812</v>
      </c>
      <c r="I21" s="56">
        <f>I22</f>
        <v>663.61404207313024</v>
      </c>
    </row>
    <row r="22" spans="1:9" ht="25.5" x14ac:dyDescent="0.25">
      <c r="A22" s="14"/>
      <c r="B22" s="14">
        <v>42</v>
      </c>
      <c r="C22" s="14"/>
      <c r="D22" s="23" t="s">
        <v>56</v>
      </c>
      <c r="E22" s="49">
        <v>2389.0100000000002</v>
      </c>
      <c r="F22" s="49">
        <f>F23</f>
        <v>3500</v>
      </c>
      <c r="G22" s="49">
        <f>G23</f>
        <v>5889.01</v>
      </c>
      <c r="H22" s="49">
        <f>3000/7.5345</f>
        <v>398.16842524387812</v>
      </c>
      <c r="I22" s="49">
        <f>5000/7.5345</f>
        <v>663.61404207313024</v>
      </c>
    </row>
    <row r="23" spans="1:9" x14ac:dyDescent="0.25">
      <c r="A23" s="14"/>
      <c r="B23" s="14"/>
      <c r="C23" s="44">
        <v>1</v>
      </c>
      <c r="D23" s="44" t="s">
        <v>18</v>
      </c>
      <c r="E23" s="49">
        <f>E22</f>
        <v>2389.0100000000002</v>
      </c>
      <c r="F23" s="49">
        <f>3500</f>
        <v>3500</v>
      </c>
      <c r="G23" s="49">
        <f>E23+F23</f>
        <v>5889.01</v>
      </c>
      <c r="H23" s="49">
        <f>H22</f>
        <v>398.16842524387812</v>
      </c>
      <c r="I23" s="49">
        <f>I22</f>
        <v>663.61404207313024</v>
      </c>
    </row>
    <row r="24" spans="1:9" x14ac:dyDescent="0.25">
      <c r="E24" s="48"/>
      <c r="F24" s="48"/>
      <c r="G24" s="48"/>
      <c r="H24" s="48"/>
      <c r="I24" s="48"/>
    </row>
    <row r="25" spans="1:9" x14ac:dyDescent="0.25">
      <c r="A25" s="136" t="s">
        <v>74</v>
      </c>
      <c r="B25" s="122"/>
      <c r="C25" s="122"/>
      <c r="D25" s="122"/>
      <c r="E25" s="122"/>
      <c r="F25" s="122"/>
      <c r="G25" s="122"/>
      <c r="H25" s="122"/>
      <c r="I25" s="122"/>
    </row>
    <row r="26" spans="1:9" x14ac:dyDescent="0.25">
      <c r="A26" s="112" t="s">
        <v>75</v>
      </c>
      <c r="B26" s="112"/>
      <c r="C26" s="112"/>
      <c r="D26" s="112"/>
      <c r="E26" s="112"/>
      <c r="F26" s="112"/>
      <c r="G26" s="112"/>
      <c r="H26" s="112"/>
      <c r="I26" s="112"/>
    </row>
    <row r="27" spans="1:9" x14ac:dyDescent="0.25">
      <c r="A27" s="112" t="s">
        <v>79</v>
      </c>
      <c r="B27" s="112"/>
      <c r="C27" s="112"/>
      <c r="D27" s="112"/>
      <c r="E27" s="112"/>
      <c r="F27" s="112"/>
      <c r="G27" s="112"/>
      <c r="H27" s="112"/>
      <c r="I27" s="112"/>
    </row>
    <row r="28" spans="1:9" x14ac:dyDescent="0.25">
      <c r="A28" s="112"/>
      <c r="B28" s="112"/>
      <c r="C28" s="112"/>
      <c r="D28" s="112"/>
      <c r="E28" s="112"/>
      <c r="F28" s="112"/>
      <c r="G28" s="112"/>
      <c r="H28" s="112"/>
      <c r="I28" s="112"/>
    </row>
    <row r="29" spans="1:9" x14ac:dyDescent="0.25">
      <c r="A29" s="136" t="s">
        <v>76</v>
      </c>
      <c r="B29" s="122"/>
      <c r="C29" s="122"/>
      <c r="D29" s="122"/>
      <c r="E29" s="122"/>
      <c r="F29" s="122"/>
      <c r="G29" s="122"/>
      <c r="H29" s="122"/>
      <c r="I29" s="122"/>
    </row>
    <row r="30" spans="1:9" x14ac:dyDescent="0.25">
      <c r="A30" s="122"/>
      <c r="B30" s="122"/>
      <c r="C30" s="122"/>
      <c r="D30" s="122"/>
      <c r="E30" s="122"/>
      <c r="F30" s="122"/>
      <c r="G30" s="122"/>
      <c r="H30" s="122"/>
      <c r="I30" s="122"/>
    </row>
    <row r="31" spans="1:9" x14ac:dyDescent="0.25">
      <c r="A31" s="136" t="s">
        <v>77</v>
      </c>
      <c r="B31" s="122"/>
      <c r="C31" s="122"/>
      <c r="D31" s="122"/>
      <c r="E31" s="122"/>
      <c r="F31" s="122"/>
      <c r="G31" s="122"/>
      <c r="H31" s="122"/>
      <c r="I31" s="122"/>
    </row>
    <row r="33" spans="1:9" x14ac:dyDescent="0.25">
      <c r="A33" s="112" t="s">
        <v>78</v>
      </c>
      <c r="B33" s="112"/>
      <c r="C33" s="112"/>
      <c r="D33" s="112"/>
      <c r="E33" s="112"/>
      <c r="F33" s="112"/>
      <c r="G33" s="112"/>
      <c r="H33" s="112"/>
      <c r="I33" s="112"/>
    </row>
    <row r="34" spans="1:9" x14ac:dyDescent="0.25">
      <c r="A34" s="112" t="s">
        <v>80</v>
      </c>
      <c r="B34" s="112"/>
      <c r="C34" s="112"/>
      <c r="D34" s="112"/>
      <c r="E34" s="112"/>
      <c r="F34" s="112"/>
      <c r="G34" s="112"/>
      <c r="H34" s="112"/>
      <c r="I34" s="112"/>
    </row>
    <row r="35" spans="1:9" x14ac:dyDescent="0.25">
      <c r="A35" s="112" t="s">
        <v>82</v>
      </c>
      <c r="B35" s="112"/>
      <c r="C35" s="112"/>
      <c r="D35" s="112"/>
      <c r="E35" s="112"/>
      <c r="F35" s="112"/>
      <c r="G35" s="112"/>
      <c r="H35" s="112"/>
      <c r="I35" s="112"/>
    </row>
  </sheetData>
  <mergeCells count="14">
    <mergeCell ref="A31:I31"/>
    <mergeCell ref="A33:I33"/>
    <mergeCell ref="A34:I34"/>
    <mergeCell ref="A35:I35"/>
    <mergeCell ref="A25:I25"/>
    <mergeCell ref="A26:I26"/>
    <mergeCell ref="A27:I27"/>
    <mergeCell ref="A28:I28"/>
    <mergeCell ref="A29:I30"/>
    <mergeCell ref="A6:C6"/>
    <mergeCell ref="A7:C7"/>
    <mergeCell ref="A3:I3"/>
    <mergeCell ref="A5:C5"/>
    <mergeCell ref="A1:I1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dvkos</cp:lastModifiedBy>
  <cp:lastPrinted>2023-06-23T10:14:28Z</cp:lastPrinted>
  <dcterms:created xsi:type="dcterms:W3CDTF">2022-08-12T12:51:27Z</dcterms:created>
  <dcterms:modified xsi:type="dcterms:W3CDTF">2023-08-16T08:42:37Z</dcterms:modified>
</cp:coreProperties>
</file>