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3" activeTab="3"/>
  </bookViews>
  <sheets>
    <sheet name="Skriveni" sheetId="37" state="hidden" r:id="rId1"/>
    <sheet name="Upute" sheetId="19" state="hidden" r:id="rId2"/>
    <sheet name="RefStr" sheetId="42" state="hidden" r:id="rId3"/>
    <sheet name="PRRAS" sheetId="1" r:id="rId4"/>
    <sheet name="Bil" sheetId="27" state="hidden" r:id="rId5"/>
    <sheet name="RasF" sheetId="36" state="hidden" r:id="rId6"/>
    <sheet name="PVRIO" sheetId="33" state="hidden" r:id="rId7"/>
    <sheet name="Obv" sheetId="47" r:id="rId8"/>
    <sheet name="Kont" sheetId="3" state="hidden" r:id="rId9"/>
    <sheet name="Sifre" sheetId="48" state="hidden" r:id="rId10"/>
    <sheet name="Prom" sheetId="46" state="hidden"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Upute!$25:$65536</definedName>
  </definedNames>
  <calcPr calcId="152511" fullCalcOnLoad="1"/>
</workbook>
</file>

<file path=xl/calcChain.xml><?xml version="1.0" encoding="utf-8"?>
<calcChain xmlns="http://schemas.openxmlformats.org/spreadsheetml/2006/main">
  <c r="E266" i="1" l="1"/>
  <c r="D110" i="47"/>
  <c r="I3" i="3"/>
  <c r="H3" i="3"/>
  <c r="I7"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H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G162" i="37"/>
  <c r="C163" i="37"/>
  <c r="D163" i="37"/>
  <c r="C164" i="37"/>
  <c r="D164" i="37"/>
  <c r="C166" i="37"/>
  <c r="D166" i="37"/>
  <c r="C167" i="37"/>
  <c r="D167" i="37"/>
  <c r="C168" i="37"/>
  <c r="D168" i="37"/>
  <c r="C169" i="37"/>
  <c r="D169" i="37"/>
  <c r="C170" i="37"/>
  <c r="D170" i="37"/>
  <c r="C171" i="37"/>
  <c r="D171" i="37"/>
  <c r="C172" i="37"/>
  <c r="D172" i="37"/>
  <c r="C174" i="37"/>
  <c r="D174" i="37"/>
  <c r="C175" i="37"/>
  <c r="D175" i="37"/>
  <c r="C176" i="37"/>
  <c r="D176" i="37"/>
  <c r="C177" i="37"/>
  <c r="D177" i="37"/>
  <c r="C178" i="37"/>
  <c r="D178" i="37"/>
  <c r="G178" i="37"/>
  <c r="C179" i="37"/>
  <c r="D179" i="37"/>
  <c r="C180" i="37"/>
  <c r="D180" i="37"/>
  <c r="C181" i="37"/>
  <c r="D181" i="37"/>
  <c r="C182" i="37"/>
  <c r="D182" i="37"/>
  <c r="C183" i="37"/>
  <c r="D183" i="37"/>
  <c r="C185" i="37"/>
  <c r="D185" i="37"/>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H257" i="37"/>
  <c r="C258" i="37"/>
  <c r="D258" i="37"/>
  <c r="C261" i="37"/>
  <c r="D261" i="37"/>
  <c r="G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G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H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H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H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H625" i="37"/>
  <c r="D625" i="37"/>
  <c r="C627" i="37"/>
  <c r="D627" i="37"/>
  <c r="C628" i="37"/>
  <c r="D628" i="37"/>
  <c r="C631" i="37"/>
  <c r="D631" i="37"/>
  <c r="C632" i="37"/>
  <c r="D632" i="37"/>
  <c r="C641" i="37"/>
  <c r="D641" i="37"/>
  <c r="C642" i="37"/>
  <c r="D642" i="37"/>
  <c r="C643" i="37"/>
  <c r="D643" i="37"/>
  <c r="C644" i="37"/>
  <c r="D644" i="37"/>
  <c r="H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O3" i="3"/>
  <c r="G277" i="3"/>
  <c r="Q3" i="3"/>
  <c r="H7" i="3"/>
  <c r="P3" i="3"/>
  <c r="H5" i="3"/>
  <c r="G5" i="3"/>
  <c r="T6" i="3"/>
  <c r="H170" i="3"/>
  <c r="G170" i="3"/>
  <c r="G173" i="3"/>
  <c r="E173" i="3"/>
  <c r="B173" i="3"/>
  <c r="G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G279" i="3"/>
  <c r="E279" i="3"/>
  <c r="H279" i="3"/>
  <c r="F279" i="3"/>
  <c r="B279" i="3"/>
  <c r="F287" i="3"/>
  <c r="G186" i="3"/>
  <c r="E186" i="3"/>
  <c r="B186" i="3"/>
  <c r="N2" i="42"/>
  <c r="N3" i="42" s="1"/>
  <c r="G30" i="3"/>
  <c r="E30" i="3" s="1"/>
  <c r="H30" i="3"/>
  <c r="G25" i="3"/>
  <c r="H25" i="3"/>
  <c r="E25" i="3"/>
  <c r="G26" i="3"/>
  <c r="H26" i="3"/>
  <c r="E26" i="3"/>
  <c r="G27" i="3"/>
  <c r="H27" i="3"/>
  <c r="E27" i="3"/>
  <c r="B27" i="3"/>
  <c r="G28" i="3"/>
  <c r="H28" i="3"/>
  <c r="G29" i="3"/>
  <c r="H29" i="3"/>
  <c r="E29" i="3"/>
  <c r="B29" i="3"/>
  <c r="G31" i="3"/>
  <c r="H31" i="3"/>
  <c r="E31" i="3"/>
  <c r="B31" i="3"/>
  <c r="G32" i="3"/>
  <c r="E32" i="3"/>
  <c r="H32" i="3"/>
  <c r="G33" i="3"/>
  <c r="H33" i="3"/>
  <c r="E33" i="3"/>
  <c r="G34" i="3"/>
  <c r="H34" i="3"/>
  <c r="E34" i="3"/>
  <c r="G35" i="3"/>
  <c r="E35" i="3"/>
  <c r="H35" i="3"/>
  <c r="G36" i="3"/>
  <c r="E36" i="3"/>
  <c r="H36" i="3"/>
  <c r="G37" i="3"/>
  <c r="H37" i="3"/>
  <c r="E37" i="3"/>
  <c r="G38" i="3"/>
  <c r="E38" i="3"/>
  <c r="B38" i="3"/>
  <c r="H38" i="3"/>
  <c r="G39" i="3"/>
  <c r="E39" i="3"/>
  <c r="H39" i="3"/>
  <c r="G40" i="3"/>
  <c r="H40" i="3"/>
  <c r="G41" i="3"/>
  <c r="E41" i="3"/>
  <c r="B41" i="3"/>
  <c r="H41" i="3"/>
  <c r="G42" i="3"/>
  <c r="H42" i="3"/>
  <c r="E42" i="3"/>
  <c r="G43" i="3"/>
  <c r="H43" i="3"/>
  <c r="E43" i="3"/>
  <c r="G44" i="3"/>
  <c r="H44" i="3"/>
  <c r="E44" i="3"/>
  <c r="B44" i="3"/>
  <c r="G45" i="3"/>
  <c r="H45" i="3"/>
  <c r="G46" i="3"/>
  <c r="E46" i="3"/>
  <c r="B46" i="3"/>
  <c r="H46" i="3"/>
  <c r="G47" i="3"/>
  <c r="H47" i="3"/>
  <c r="E47" i="3"/>
  <c r="G48" i="3"/>
  <c r="E48" i="3"/>
  <c r="B48" i="3"/>
  <c r="H48" i="3"/>
  <c r="G49" i="3"/>
  <c r="E49" i="3"/>
  <c r="B49" i="3"/>
  <c r="H49" i="3"/>
  <c r="G50" i="3"/>
  <c r="H50" i="3"/>
  <c r="E50" i="3"/>
  <c r="G51" i="3"/>
  <c r="E51" i="3"/>
  <c r="H51" i="3"/>
  <c r="G52" i="3"/>
  <c r="H52" i="3"/>
  <c r="G53" i="3"/>
  <c r="H53" i="3"/>
  <c r="E53" i="3"/>
  <c r="G54" i="3"/>
  <c r="H54" i="3"/>
  <c r="E54" i="3"/>
  <c r="G55" i="3"/>
  <c r="E55" i="3"/>
  <c r="H55" i="3"/>
  <c r="G56" i="3"/>
  <c r="H56" i="3"/>
  <c r="G57" i="3"/>
  <c r="E57" i="3"/>
  <c r="H57" i="3"/>
  <c r="G58" i="3"/>
  <c r="H58" i="3"/>
  <c r="E58" i="3"/>
  <c r="G59" i="3"/>
  <c r="H59" i="3"/>
  <c r="E59" i="3"/>
  <c r="G60" i="3"/>
  <c r="H60" i="3"/>
  <c r="G61" i="3"/>
  <c r="E61" i="3"/>
  <c r="H61" i="3"/>
  <c r="G62" i="3"/>
  <c r="H62" i="3"/>
  <c r="E62" i="3"/>
  <c r="B62" i="3"/>
  <c r="G63" i="3"/>
  <c r="H63" i="3"/>
  <c r="E63" i="3"/>
  <c r="G64" i="3"/>
  <c r="E64" i="3"/>
  <c r="H64" i="3"/>
  <c r="G65" i="3"/>
  <c r="H65" i="3"/>
  <c r="E65" i="3"/>
  <c r="G66" i="3"/>
  <c r="H66" i="3"/>
  <c r="E66" i="3"/>
  <c r="G67" i="3"/>
  <c r="E67" i="3"/>
  <c r="H67" i="3"/>
  <c r="G68" i="3"/>
  <c r="H68" i="3"/>
  <c r="G69" i="3"/>
  <c r="H69" i="3"/>
  <c r="E69" i="3"/>
  <c r="G70" i="3"/>
  <c r="H70" i="3"/>
  <c r="E70" i="3"/>
  <c r="G71" i="3"/>
  <c r="H71" i="3"/>
  <c r="E71" i="3"/>
  <c r="B71" i="3"/>
  <c r="G72" i="3"/>
  <c r="H72" i="3"/>
  <c r="G73" i="3"/>
  <c r="H73" i="3"/>
  <c r="E73" i="3"/>
  <c r="B73" i="3"/>
  <c r="G74" i="3"/>
  <c r="H74" i="3"/>
  <c r="E74" i="3"/>
  <c r="G75" i="3"/>
  <c r="E75" i="3"/>
  <c r="H75" i="3"/>
  <c r="G76" i="3"/>
  <c r="H76" i="3"/>
  <c r="G77" i="3"/>
  <c r="H77" i="3"/>
  <c r="G78" i="3"/>
  <c r="H78" i="3"/>
  <c r="E78" i="3"/>
  <c r="G79" i="3"/>
  <c r="H79" i="3"/>
  <c r="E79" i="3"/>
  <c r="G80" i="3"/>
  <c r="E80" i="3"/>
  <c r="H80" i="3"/>
  <c r="G81" i="3"/>
  <c r="H81" i="3"/>
  <c r="G82" i="3"/>
  <c r="H82" i="3"/>
  <c r="E82" i="3"/>
  <c r="G83" i="3"/>
  <c r="H83" i="3"/>
  <c r="E83" i="3"/>
  <c r="G84" i="3"/>
  <c r="E84" i="3"/>
  <c r="H84" i="3"/>
  <c r="G85" i="3"/>
  <c r="H85" i="3"/>
  <c r="E85" i="3"/>
  <c r="G86" i="3"/>
  <c r="H86" i="3"/>
  <c r="E86" i="3"/>
  <c r="G87" i="3"/>
  <c r="E87" i="3"/>
  <c r="H87" i="3"/>
  <c r="G88" i="3"/>
  <c r="H88" i="3"/>
  <c r="G89" i="3"/>
  <c r="E89" i="3"/>
  <c r="H89" i="3"/>
  <c r="G90" i="3"/>
  <c r="H90" i="3"/>
  <c r="E90" i="3"/>
  <c r="G91" i="3"/>
  <c r="H91" i="3"/>
  <c r="E91" i="3"/>
  <c r="G92" i="3"/>
  <c r="H92" i="3"/>
  <c r="G93" i="3"/>
  <c r="H93" i="3"/>
  <c r="G94" i="3"/>
  <c r="H94" i="3"/>
  <c r="E94" i="3"/>
  <c r="G95" i="3"/>
  <c r="H95" i="3"/>
  <c r="E95" i="3"/>
  <c r="G96" i="3"/>
  <c r="E96" i="3"/>
  <c r="H96" i="3"/>
  <c r="G97" i="3"/>
  <c r="E97" i="3"/>
  <c r="H97" i="3"/>
  <c r="G98" i="3"/>
  <c r="H98" i="3"/>
  <c r="E98" i="3"/>
  <c r="G99" i="3"/>
  <c r="H99" i="3"/>
  <c r="E99" i="3"/>
  <c r="G100" i="3"/>
  <c r="H100" i="3"/>
  <c r="G101" i="3"/>
  <c r="H101" i="3"/>
  <c r="E101" i="3"/>
  <c r="G102" i="3"/>
  <c r="H102" i="3"/>
  <c r="E102" i="3"/>
  <c r="G103" i="3"/>
  <c r="E103" i="3"/>
  <c r="H103" i="3"/>
  <c r="G104" i="3"/>
  <c r="H104" i="3"/>
  <c r="G105" i="3"/>
  <c r="H105" i="3"/>
  <c r="E105" i="3"/>
  <c r="G106" i="3"/>
  <c r="H106" i="3"/>
  <c r="E106" i="3"/>
  <c r="G107" i="3"/>
  <c r="H107" i="3"/>
  <c r="E107" i="3"/>
  <c r="G108" i="3"/>
  <c r="H108" i="3"/>
  <c r="E108" i="3"/>
  <c r="G109" i="3"/>
  <c r="E109" i="3"/>
  <c r="H109" i="3"/>
  <c r="G110" i="3"/>
  <c r="H110" i="3"/>
  <c r="G111" i="3"/>
  <c r="H111" i="3"/>
  <c r="E111" i="3"/>
  <c r="G112" i="3"/>
  <c r="H112" i="3"/>
  <c r="E112" i="3"/>
  <c r="G113" i="3"/>
  <c r="E113" i="3"/>
  <c r="H113" i="3"/>
  <c r="G114" i="3"/>
  <c r="H114" i="3"/>
  <c r="G115" i="3"/>
  <c r="E115" i="3"/>
  <c r="H115" i="3"/>
  <c r="G116" i="3"/>
  <c r="H116" i="3"/>
  <c r="E116" i="3"/>
  <c r="G117" i="3"/>
  <c r="H117" i="3"/>
  <c r="E117" i="3"/>
  <c r="G118" i="3"/>
  <c r="H118" i="3"/>
  <c r="G119" i="3"/>
  <c r="H119" i="3"/>
  <c r="G120" i="3"/>
  <c r="H120" i="3"/>
  <c r="E120" i="3"/>
  <c r="G121" i="3"/>
  <c r="H121" i="3"/>
  <c r="E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H130" i="3"/>
  <c r="G131" i="3"/>
  <c r="E131" i="3"/>
  <c r="H131" i="3"/>
  <c r="G132" i="3"/>
  <c r="H132" i="3"/>
  <c r="E132" i="3"/>
  <c r="G133" i="3"/>
  <c r="H133" i="3"/>
  <c r="E133" i="3"/>
  <c r="G134" i="3"/>
  <c r="H134" i="3"/>
  <c r="G135" i="3"/>
  <c r="H135" i="3"/>
  <c r="G136" i="3"/>
  <c r="H136" i="3"/>
  <c r="E136" i="3"/>
  <c r="G137" i="3"/>
  <c r="H137" i="3"/>
  <c r="E137" i="3"/>
  <c r="G138" i="3"/>
  <c r="E138" i="3"/>
  <c r="H138" i="3"/>
  <c r="G139" i="3"/>
  <c r="H139" i="3"/>
  <c r="E139" i="3"/>
  <c r="G140" i="3"/>
  <c r="H140" i="3"/>
  <c r="E140" i="3"/>
  <c r="G141" i="3"/>
  <c r="E141" i="3"/>
  <c r="H141" i="3"/>
  <c r="G142" i="3"/>
  <c r="H142" i="3"/>
  <c r="G143" i="3"/>
  <c r="H143" i="3"/>
  <c r="E143" i="3"/>
  <c r="G144" i="3"/>
  <c r="H144" i="3"/>
  <c r="E144" i="3"/>
  <c r="G145" i="3"/>
  <c r="E145" i="3"/>
  <c r="H145" i="3"/>
  <c r="G146" i="3"/>
  <c r="H146" i="3"/>
  <c r="G147" i="3"/>
  <c r="E147" i="3"/>
  <c r="H147" i="3"/>
  <c r="G148" i="3"/>
  <c r="H148" i="3"/>
  <c r="E148" i="3"/>
  <c r="G149" i="3"/>
  <c r="H149" i="3"/>
  <c r="E149" i="3"/>
  <c r="G150" i="3"/>
  <c r="H150" i="3"/>
  <c r="G151" i="3"/>
  <c r="E151" i="3"/>
  <c r="H151" i="3"/>
  <c r="G152" i="3"/>
  <c r="H152" i="3"/>
  <c r="E152" i="3"/>
  <c r="B152" i="3"/>
  <c r="G153" i="3"/>
  <c r="H153" i="3"/>
  <c r="E153" i="3"/>
  <c r="G154" i="3"/>
  <c r="E154" i="3"/>
  <c r="H154" i="3"/>
  <c r="G155" i="3"/>
  <c r="H155" i="3"/>
  <c r="E155" i="3"/>
  <c r="B155" i="3"/>
  <c r="G156" i="3"/>
  <c r="H156" i="3"/>
  <c r="E156" i="3"/>
  <c r="G157" i="3"/>
  <c r="E157" i="3"/>
  <c r="B157" i="3"/>
  <c r="H157" i="3"/>
  <c r="G158" i="3"/>
  <c r="H158" i="3"/>
  <c r="G159" i="3"/>
  <c r="H159" i="3"/>
  <c r="E159" i="3"/>
  <c r="G160" i="3"/>
  <c r="H160" i="3"/>
  <c r="E160" i="3"/>
  <c r="G161" i="3"/>
  <c r="E161" i="3"/>
  <c r="H161" i="3"/>
  <c r="G162" i="3"/>
  <c r="H162" i="3"/>
  <c r="G163" i="3"/>
  <c r="E163" i="3"/>
  <c r="H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1" i="37"/>
  <c r="H112" i="37"/>
  <c r="H113"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3" i="37"/>
  <c r="H164" i="37"/>
  <c r="H166" i="37"/>
  <c r="H167" i="37"/>
  <c r="H168" i="37"/>
  <c r="H169" i="37"/>
  <c r="H170" i="37"/>
  <c r="H171" i="37"/>
  <c r="H172" i="37"/>
  <c r="H174" i="37"/>
  <c r="H175" i="37"/>
  <c r="H176" i="37"/>
  <c r="H177" i="37"/>
  <c r="H179" i="37"/>
  <c r="H180" i="37"/>
  <c r="H181" i="37"/>
  <c r="H182" i="37"/>
  <c r="H183" i="37"/>
  <c r="H185" i="37"/>
  <c r="H186" i="37"/>
  <c r="H187" i="37"/>
  <c r="H188"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7" i="37"/>
  <c r="H628" i="37"/>
  <c r="H631" i="37"/>
  <c r="H632" i="37"/>
  <c r="H641" i="37"/>
  <c r="H642" i="37"/>
  <c r="H643" i="37"/>
  <c r="C646" i="37"/>
  <c r="D646" i="37"/>
  <c r="G646" i="37"/>
  <c r="C647" i="37"/>
  <c r="D647" i="37"/>
  <c r="H647" i="37"/>
  <c r="C648" i="37"/>
  <c r="D648" i="37"/>
  <c r="H648" i="37"/>
  <c r="C649" i="37"/>
  <c r="H649" i="37"/>
  <c r="D649" i="37"/>
  <c r="C650" i="37"/>
  <c r="D650" i="37"/>
  <c r="C651" i="37"/>
  <c r="H651" i="37"/>
  <c r="D651" i="37"/>
  <c r="C652" i="37"/>
  <c r="D652" i="37"/>
  <c r="H652" i="37"/>
  <c r="C653" i="37"/>
  <c r="H653" i="37"/>
  <c r="D653" i="37"/>
  <c r="C654" i="37"/>
  <c r="D654" i="37"/>
  <c r="H654" i="37"/>
  <c r="C655" i="37"/>
  <c r="D655" i="37"/>
  <c r="H655" i="37"/>
  <c r="C656" i="37"/>
  <c r="D656" i="37"/>
  <c r="H656" i="37"/>
  <c r="C657" i="37"/>
  <c r="H657" i="37"/>
  <c r="D657" i="37"/>
  <c r="C658" i="37"/>
  <c r="D658" i="37"/>
  <c r="C659" i="37"/>
  <c r="D659" i="37"/>
  <c r="H659" i="37"/>
  <c r="C660" i="37"/>
  <c r="D660" i="37"/>
  <c r="H660" i="37"/>
  <c r="C661" i="37"/>
  <c r="D661" i="37"/>
  <c r="H661" i="37"/>
  <c r="C662" i="37"/>
  <c r="D662" i="37"/>
  <c r="H662" i="37"/>
  <c r="C663" i="37"/>
  <c r="D663" i="37"/>
  <c r="H663" i="37"/>
  <c r="C664" i="37"/>
  <c r="D664" i="37"/>
  <c r="H664" i="37"/>
  <c r="C665" i="37"/>
  <c r="H665" i="37"/>
  <c r="D665" i="37"/>
  <c r="C666" i="37"/>
  <c r="H666" i="37"/>
  <c r="D666" i="37"/>
  <c r="C667" i="37"/>
  <c r="D667" i="37"/>
  <c r="H667" i="37"/>
  <c r="C668" i="37"/>
  <c r="D668" i="37"/>
  <c r="H668" i="37"/>
  <c r="C669" i="37"/>
  <c r="D669" i="37"/>
  <c r="C670" i="37"/>
  <c r="D670" i="37"/>
  <c r="C671" i="37"/>
  <c r="H671" i="37"/>
  <c r="D671" i="37"/>
  <c r="C672" i="37"/>
  <c r="D672" i="37"/>
  <c r="H672" i="37"/>
  <c r="C673" i="37"/>
  <c r="D673" i="37"/>
  <c r="C674" i="37"/>
  <c r="D674" i="37"/>
  <c r="C675" i="37"/>
  <c r="D675" i="37"/>
  <c r="C676" i="37"/>
  <c r="D676" i="37"/>
  <c r="H676" i="37"/>
  <c r="C677" i="37"/>
  <c r="D677" i="37"/>
  <c r="H677" i="37"/>
  <c r="C678" i="37"/>
  <c r="H678" i="37"/>
  <c r="D678" i="37"/>
  <c r="C679" i="37"/>
  <c r="H679" i="37"/>
  <c r="D679" i="37"/>
  <c r="C680" i="37"/>
  <c r="D680" i="37"/>
  <c r="H680" i="37"/>
  <c r="C681" i="37"/>
  <c r="D681" i="37"/>
  <c r="H681" i="37"/>
  <c r="C682" i="37"/>
  <c r="H682" i="37"/>
  <c r="D682" i="37"/>
  <c r="C683" i="37"/>
  <c r="D683" i="37"/>
  <c r="C684" i="37"/>
  <c r="D684" i="37"/>
  <c r="H684" i="37"/>
  <c r="C685" i="37"/>
  <c r="D685" i="37"/>
  <c r="C686" i="37"/>
  <c r="D686" i="37"/>
  <c r="C687" i="37"/>
  <c r="H687" i="37"/>
  <c r="D687" i="37"/>
  <c r="C688" i="37"/>
  <c r="D688" i="37"/>
  <c r="H688" i="37"/>
  <c r="C689" i="37"/>
  <c r="D689" i="37"/>
  <c r="H689" i="37"/>
  <c r="C690" i="37"/>
  <c r="D690" i="37"/>
  <c r="C691" i="37"/>
  <c r="D691" i="37"/>
  <c r="C692" i="37"/>
  <c r="D692" i="37"/>
  <c r="H692" i="37"/>
  <c r="C693" i="37"/>
  <c r="D693" i="37"/>
  <c r="H693" i="37"/>
  <c r="C694" i="37"/>
  <c r="H694" i="37"/>
  <c r="D694" i="37"/>
  <c r="C695" i="37"/>
  <c r="D695" i="37"/>
  <c r="C696" i="37"/>
  <c r="D696" i="37"/>
  <c r="H696" i="37"/>
  <c r="C697" i="37"/>
  <c r="D697" i="37"/>
  <c r="H697" i="37"/>
  <c r="C698" i="37"/>
  <c r="D698" i="37"/>
  <c r="C699" i="37"/>
  <c r="D699" i="37"/>
  <c r="H699" i="37"/>
  <c r="C700" i="37"/>
  <c r="D700" i="37"/>
  <c r="H700" i="37"/>
  <c r="C701" i="37"/>
  <c r="H701" i="37"/>
  <c r="D701" i="37"/>
  <c r="C702" i="37"/>
  <c r="H702" i="37"/>
  <c r="D702" i="37"/>
  <c r="C703" i="37"/>
  <c r="D703" i="37"/>
  <c r="H703" i="37"/>
  <c r="C704" i="37"/>
  <c r="D704" i="37"/>
  <c r="H704" i="37"/>
  <c r="C705" i="37"/>
  <c r="D705" i="37"/>
  <c r="H705" i="37"/>
  <c r="C706" i="37"/>
  <c r="D706" i="37"/>
  <c r="C707" i="37"/>
  <c r="D707" i="37"/>
  <c r="C708" i="37"/>
  <c r="D708" i="37"/>
  <c r="H708" i="37"/>
  <c r="C709" i="37"/>
  <c r="D709" i="37"/>
  <c r="H709" i="37"/>
  <c r="C710" i="37"/>
  <c r="H710" i="37"/>
  <c r="D710" i="37"/>
  <c r="C711" i="37"/>
  <c r="H711" i="37"/>
  <c r="D711" i="37"/>
  <c r="C712" i="37"/>
  <c r="D712" i="37"/>
  <c r="H712" i="37"/>
  <c r="C713" i="37"/>
  <c r="D713" i="37"/>
  <c r="C714" i="37"/>
  <c r="D714" i="37"/>
  <c r="C715" i="37"/>
  <c r="D715" i="37"/>
  <c r="H715" i="37"/>
  <c r="C716" i="37"/>
  <c r="D716" i="37"/>
  <c r="H716" i="37"/>
  <c r="C717" i="37"/>
  <c r="H717" i="37"/>
  <c r="D717" i="37"/>
  <c r="C718" i="37"/>
  <c r="H718" i="37"/>
  <c r="D718" i="37"/>
  <c r="C719" i="37"/>
  <c r="D719" i="37"/>
  <c r="H719" i="37"/>
  <c r="C720" i="37"/>
  <c r="D720" i="37"/>
  <c r="H720" i="37"/>
  <c r="C721" i="37"/>
  <c r="H721" i="37"/>
  <c r="D721" i="37"/>
  <c r="C722" i="37"/>
  <c r="D722" i="37"/>
  <c r="C723" i="37"/>
  <c r="H723" i="37"/>
  <c r="D723" i="37"/>
  <c r="C724" i="37"/>
  <c r="D724" i="37"/>
  <c r="H724" i="37"/>
  <c r="C725" i="37"/>
  <c r="D725" i="37"/>
  <c r="H725" i="37"/>
  <c r="C726" i="37"/>
  <c r="H726" i="37"/>
  <c r="D726" i="37"/>
  <c r="C727" i="37"/>
  <c r="D727" i="37"/>
  <c r="H727" i="37"/>
  <c r="C728" i="37"/>
  <c r="D728" i="37"/>
  <c r="H728" i="37"/>
  <c r="C729" i="37"/>
  <c r="H729" i="37"/>
  <c r="D729" i="37"/>
  <c r="C730" i="37"/>
  <c r="H730" i="37"/>
  <c r="D730" i="37"/>
  <c r="C731" i="37"/>
  <c r="D731" i="37"/>
  <c r="H731" i="37"/>
  <c r="C732" i="37"/>
  <c r="D732" i="37"/>
  <c r="H732" i="37"/>
  <c r="C733" i="37"/>
  <c r="D733" i="37"/>
  <c r="C734" i="37"/>
  <c r="D734" i="37"/>
  <c r="C735" i="37"/>
  <c r="H735" i="37"/>
  <c r="D735" i="37"/>
  <c r="C736" i="37"/>
  <c r="D736" i="37"/>
  <c r="H736" i="37"/>
  <c r="C737" i="37"/>
  <c r="H737" i="37"/>
  <c r="D737" i="37"/>
  <c r="C738" i="37"/>
  <c r="D738" i="37"/>
  <c r="C739" i="37"/>
  <c r="D739" i="37"/>
  <c r="C740" i="37"/>
  <c r="D740" i="37"/>
  <c r="H740" i="37"/>
  <c r="C741" i="37"/>
  <c r="D741" i="37"/>
  <c r="H741" i="37"/>
  <c r="C742" i="37"/>
  <c r="H742" i="37"/>
  <c r="D742" i="37"/>
  <c r="C743" i="37"/>
  <c r="H743" i="37"/>
  <c r="D743" i="37"/>
  <c r="C744" i="37"/>
  <c r="D744" i="37"/>
  <c r="H744" i="37"/>
  <c r="C745" i="37"/>
  <c r="D745" i="37"/>
  <c r="H745" i="37"/>
  <c r="C746" i="37"/>
  <c r="H746" i="37"/>
  <c r="D746" i="37"/>
  <c r="C747" i="37"/>
  <c r="D747" i="37"/>
  <c r="H747" i="37"/>
  <c r="C748" i="37"/>
  <c r="D748" i="37"/>
  <c r="H748" i="37"/>
  <c r="C749" i="37"/>
  <c r="H749" i="37"/>
  <c r="D749" i="37"/>
  <c r="C750" i="37"/>
  <c r="D750" i="37"/>
  <c r="C751" i="37"/>
  <c r="H751" i="37"/>
  <c r="D751" i="37"/>
  <c r="C752" i="37"/>
  <c r="D752" i="37"/>
  <c r="H752" i="37"/>
  <c r="C753" i="37"/>
  <c r="D753" i="37"/>
  <c r="H753" i="37"/>
  <c r="C754" i="37"/>
  <c r="D754" i="37"/>
  <c r="C755" i="37"/>
  <c r="G755" i="37"/>
  <c r="D755" i="37"/>
  <c r="C756" i="37"/>
  <c r="H756" i="37"/>
  <c r="D756" i="37"/>
  <c r="C757" i="37"/>
  <c r="D757" i="37"/>
  <c r="H757" i="37"/>
  <c r="C758" i="37"/>
  <c r="H758" i="37"/>
  <c r="D758" i="37"/>
  <c r="C759" i="37"/>
  <c r="H759" i="37"/>
  <c r="D759" i="37"/>
  <c r="C760" i="37"/>
  <c r="D760" i="37"/>
  <c r="H760" i="37"/>
  <c r="C761" i="37"/>
  <c r="D761" i="37"/>
  <c r="H761" i="37"/>
  <c r="C762" i="37"/>
  <c r="D762" i="37"/>
  <c r="C763" i="37"/>
  <c r="D763" i="37"/>
  <c r="H763" i="37"/>
  <c r="C764" i="37"/>
  <c r="D764" i="37"/>
  <c r="H764" i="37"/>
  <c r="C765" i="37"/>
  <c r="H765" i="37"/>
  <c r="D765" i="37"/>
  <c r="C766" i="37"/>
  <c r="H766" i="37"/>
  <c r="D766" i="37"/>
  <c r="C767" i="37"/>
  <c r="D767" i="37"/>
  <c r="H767" i="37"/>
  <c r="C768" i="37"/>
  <c r="D768" i="37"/>
  <c r="H768" i="37"/>
  <c r="C769" i="37"/>
  <c r="D769" i="37"/>
  <c r="H769" i="37"/>
  <c r="C770" i="37"/>
  <c r="D770" i="37"/>
  <c r="C771" i="37"/>
  <c r="D771" i="37"/>
  <c r="C772" i="37"/>
  <c r="D772" i="37"/>
  <c r="H772" i="37"/>
  <c r="C773" i="37"/>
  <c r="D773" i="37"/>
  <c r="H773" i="37"/>
  <c r="C774" i="37"/>
  <c r="H774" i="37"/>
  <c r="D774" i="37"/>
  <c r="C775" i="37"/>
  <c r="D775" i="37"/>
  <c r="H775" i="37"/>
  <c r="C776" i="37"/>
  <c r="D776" i="37"/>
  <c r="H776" i="37"/>
  <c r="C777" i="37"/>
  <c r="H777" i="37"/>
  <c r="D777" i="37"/>
  <c r="C778" i="37"/>
  <c r="D778" i="37"/>
  <c r="C779" i="37"/>
  <c r="D779" i="37"/>
  <c r="H779" i="37"/>
  <c r="C780" i="37"/>
  <c r="D780" i="37"/>
  <c r="H780" i="37"/>
  <c r="C781" i="37"/>
  <c r="H781" i="37"/>
  <c r="D781" i="37"/>
  <c r="C782" i="37"/>
  <c r="H782" i="37"/>
  <c r="D782" i="37"/>
  <c r="C783" i="37"/>
  <c r="D783" i="37"/>
  <c r="H783" i="37"/>
  <c r="C784" i="37"/>
  <c r="D784" i="37"/>
  <c r="H784" i="37"/>
  <c r="C785" i="37"/>
  <c r="D785" i="37"/>
  <c r="C786" i="37"/>
  <c r="D786" i="37"/>
  <c r="C787" i="37"/>
  <c r="H787" i="37"/>
  <c r="D787" i="37"/>
  <c r="C788" i="37"/>
  <c r="D788" i="37"/>
  <c r="H788" i="37"/>
  <c r="C789" i="37"/>
  <c r="D789" i="37"/>
  <c r="H789" i="37"/>
  <c r="C790" i="37"/>
  <c r="H790" i="37"/>
  <c r="D790" i="37"/>
  <c r="C791" i="37"/>
  <c r="D791" i="37"/>
  <c r="H791" i="37"/>
  <c r="C792" i="37"/>
  <c r="D792" i="37"/>
  <c r="H792" i="37"/>
  <c r="C793" i="37"/>
  <c r="D793" i="37"/>
  <c r="C794" i="37"/>
  <c r="H794" i="37"/>
  <c r="D794" i="37"/>
  <c r="C795" i="37"/>
  <c r="D795" i="37"/>
  <c r="H795" i="37"/>
  <c r="C796" i="37"/>
  <c r="D796" i="37"/>
  <c r="H796" i="37"/>
  <c r="C797" i="37"/>
  <c r="D797" i="37"/>
  <c r="C798" i="37"/>
  <c r="D798" i="37"/>
  <c r="C799" i="37"/>
  <c r="H799" i="37"/>
  <c r="D799" i="37"/>
  <c r="C800" i="37"/>
  <c r="D800" i="37"/>
  <c r="H800" i="37"/>
  <c r="C801" i="37"/>
  <c r="H801" i="37"/>
  <c r="D801" i="37"/>
  <c r="C802" i="37"/>
  <c r="D802" i="37"/>
  <c r="C803" i="37"/>
  <c r="D803" i="37"/>
  <c r="C804" i="37"/>
  <c r="D804" i="37"/>
  <c r="H804" i="37"/>
  <c r="C805" i="37"/>
  <c r="D805" i="37"/>
  <c r="H805" i="37"/>
  <c r="C806" i="37"/>
  <c r="H806" i="37"/>
  <c r="D806" i="37"/>
  <c r="C807" i="37"/>
  <c r="D807" i="37"/>
  <c r="G807" i="37"/>
  <c r="C808" i="37"/>
  <c r="D808" i="37"/>
  <c r="H808" i="37"/>
  <c r="C809" i="37"/>
  <c r="D809" i="37"/>
  <c r="H809" i="37"/>
  <c r="C810" i="37"/>
  <c r="H810" i="37"/>
  <c r="D810" i="37"/>
  <c r="C811" i="37"/>
  <c r="D811" i="37"/>
  <c r="H811" i="37"/>
  <c r="C812" i="37"/>
  <c r="D812" i="37"/>
  <c r="H812" i="37"/>
  <c r="C813" i="37"/>
  <c r="H813" i="37"/>
  <c r="D813" i="37"/>
  <c r="C814" i="37"/>
  <c r="D814" i="37"/>
  <c r="C815" i="37"/>
  <c r="H815" i="37"/>
  <c r="D815" i="37"/>
  <c r="C816" i="37"/>
  <c r="D816" i="37"/>
  <c r="C817" i="37"/>
  <c r="D817" i="37"/>
  <c r="H817" i="37"/>
  <c r="C818" i="37"/>
  <c r="D818" i="37"/>
  <c r="H818" i="37"/>
  <c r="C819" i="37"/>
  <c r="D819" i="37"/>
  <c r="G819" i="37"/>
  <c r="C820" i="37"/>
  <c r="D820" i="37"/>
  <c r="G820" i="37"/>
  <c r="C821" i="37"/>
  <c r="D821" i="37"/>
  <c r="C822" i="37"/>
  <c r="D822" i="37"/>
  <c r="H822" i="37"/>
  <c r="C823" i="37"/>
  <c r="D823" i="37"/>
  <c r="H823" i="37"/>
  <c r="C824" i="37"/>
  <c r="D824" i="37"/>
  <c r="C825" i="37"/>
  <c r="D825" i="37"/>
  <c r="C826" i="37"/>
  <c r="D826" i="37"/>
  <c r="H826" i="37"/>
  <c r="C827" i="37"/>
  <c r="D827" i="37"/>
  <c r="H827" i="37"/>
  <c r="C828" i="37"/>
  <c r="H828" i="37"/>
  <c r="D828" i="37"/>
  <c r="C829" i="37"/>
  <c r="D829" i="37"/>
  <c r="G829" i="37"/>
  <c r="H829" i="37"/>
  <c r="C830" i="37"/>
  <c r="D830" i="37"/>
  <c r="H830" i="37"/>
  <c r="C831" i="37"/>
  <c r="D831" i="37"/>
  <c r="C832" i="37"/>
  <c r="D832" i="37"/>
  <c r="C833" i="37"/>
  <c r="D833" i="37"/>
  <c r="H833" i="37"/>
  <c r="C834" i="37"/>
  <c r="D834" i="37"/>
  <c r="H834" i="37"/>
  <c r="C835" i="37"/>
  <c r="H835" i="37"/>
  <c r="D835" i="37"/>
  <c r="C836" i="37"/>
  <c r="D836" i="37"/>
  <c r="C837" i="37"/>
  <c r="D837" i="37"/>
  <c r="C838" i="37"/>
  <c r="D838" i="37"/>
  <c r="H838" i="37"/>
  <c r="C839" i="37"/>
  <c r="D839" i="37"/>
  <c r="H839" i="37"/>
  <c r="C840" i="37"/>
  <c r="D840" i="37"/>
  <c r="C841" i="37"/>
  <c r="D841" i="37"/>
  <c r="C842" i="37"/>
  <c r="D842" i="37"/>
  <c r="H842" i="37"/>
  <c r="C843" i="37"/>
  <c r="D843" i="37"/>
  <c r="H843" i="37"/>
  <c r="C844" i="37"/>
  <c r="H844" i="37"/>
  <c r="D844" i="37"/>
  <c r="C845" i="37"/>
  <c r="D845" i="37"/>
  <c r="G845" i="37"/>
  <c r="H845" i="37"/>
  <c r="C846" i="37"/>
  <c r="D846" i="37"/>
  <c r="H846" i="37"/>
  <c r="C847" i="37"/>
  <c r="H847" i="37"/>
  <c r="D847" i="37"/>
  <c r="C848" i="37"/>
  <c r="D848" i="37"/>
  <c r="C849" i="37"/>
  <c r="D849" i="37"/>
  <c r="H849" i="37"/>
  <c r="C850" i="37"/>
  <c r="D850" i="37"/>
  <c r="H850" i="37"/>
  <c r="C851" i="37"/>
  <c r="H851" i="37"/>
  <c r="D851" i="37"/>
  <c r="C852" i="37"/>
  <c r="D852" i="37"/>
  <c r="C853" i="37"/>
  <c r="H853" i="37"/>
  <c r="D853" i="37"/>
  <c r="C854" i="37"/>
  <c r="D854" i="37"/>
  <c r="H854" i="37"/>
  <c r="C855" i="37"/>
  <c r="D855" i="37"/>
  <c r="H855" i="37"/>
  <c r="C856" i="37"/>
  <c r="D856" i="37"/>
  <c r="C857" i="37"/>
  <c r="D857" i="37"/>
  <c r="C858" i="37"/>
  <c r="D858" i="37"/>
  <c r="H858" i="37"/>
  <c r="C859" i="37"/>
  <c r="D859" i="37"/>
  <c r="H859" i="37"/>
  <c r="C860" i="37"/>
  <c r="H860" i="37"/>
  <c r="D860" i="37"/>
  <c r="C861" i="37"/>
  <c r="D861" i="37"/>
  <c r="H861" i="37"/>
  <c r="C862" i="37"/>
  <c r="D862" i="37"/>
  <c r="H862" i="37"/>
  <c r="C863" i="37"/>
  <c r="H863" i="37"/>
  <c r="D863" i="37"/>
  <c r="C864" i="37"/>
  <c r="H864" i="37"/>
  <c r="D864" i="37"/>
  <c r="C865" i="37"/>
  <c r="D865" i="37"/>
  <c r="H865" i="37"/>
  <c r="C866" i="37"/>
  <c r="D866" i="37"/>
  <c r="H866" i="37"/>
  <c r="C867" i="37"/>
  <c r="D867" i="37"/>
  <c r="C868" i="37"/>
  <c r="D868" i="37"/>
  <c r="C869" i="37"/>
  <c r="D869" i="37"/>
  <c r="C870" i="37"/>
  <c r="D870" i="37"/>
  <c r="H870" i="37"/>
  <c r="C871" i="37"/>
  <c r="D871" i="37"/>
  <c r="H871" i="37"/>
  <c r="C872" i="37"/>
  <c r="D872" i="37"/>
  <c r="C873" i="37"/>
  <c r="D873" i="37"/>
  <c r="C874" i="37"/>
  <c r="D874" i="37"/>
  <c r="H874" i="37"/>
  <c r="C875" i="37"/>
  <c r="D875" i="37"/>
  <c r="H875" i="37"/>
  <c r="C876" i="37"/>
  <c r="H876" i="37"/>
  <c r="D876" i="37"/>
  <c r="C877" i="37"/>
  <c r="D877" i="37"/>
  <c r="C878" i="37"/>
  <c r="D878" i="37"/>
  <c r="H878" i="37"/>
  <c r="C879" i="37"/>
  <c r="H879" i="37"/>
  <c r="D879" i="37"/>
  <c r="C880" i="37"/>
  <c r="D880" i="37"/>
  <c r="C881" i="37"/>
  <c r="D881" i="37"/>
  <c r="H881" i="37"/>
  <c r="C882" i="37"/>
  <c r="D882" i="37"/>
  <c r="H882" i="37"/>
  <c r="C883" i="37"/>
  <c r="H883" i="37"/>
  <c r="D883" i="37"/>
  <c r="C884" i="37"/>
  <c r="D884" i="37"/>
  <c r="C885" i="37"/>
  <c r="D885" i="37"/>
  <c r="C886" i="37"/>
  <c r="D886" i="37"/>
  <c r="H886" i="37"/>
  <c r="C887" i="37"/>
  <c r="D887" i="37"/>
  <c r="H887" i="37"/>
  <c r="C888" i="37"/>
  <c r="D888" i="37"/>
  <c r="C889" i="37"/>
  <c r="H889" i="37"/>
  <c r="D889" i="37"/>
  <c r="C890" i="37"/>
  <c r="D890" i="37"/>
  <c r="H890" i="37"/>
  <c r="C891" i="37"/>
  <c r="D891" i="37"/>
  <c r="H891" i="37"/>
  <c r="C892" i="37"/>
  <c r="H892" i="37"/>
  <c r="D892" i="37"/>
  <c r="C893" i="37"/>
  <c r="D893" i="37"/>
  <c r="G893" i="37"/>
  <c r="H893" i="37"/>
  <c r="C894" i="37"/>
  <c r="D894" i="37"/>
  <c r="H894" i="37"/>
  <c r="C895" i="37"/>
  <c r="H895" i="37"/>
  <c r="D895" i="37"/>
  <c r="C896" i="37"/>
  <c r="H896" i="37"/>
  <c r="D896" i="37"/>
  <c r="C897" i="37"/>
  <c r="D897" i="37"/>
  <c r="H897" i="37"/>
  <c r="C898" i="37"/>
  <c r="D898" i="37"/>
  <c r="H898" i="37"/>
  <c r="C899" i="37"/>
  <c r="D899" i="37"/>
  <c r="C900" i="37"/>
  <c r="D900" i="37"/>
  <c r="C901" i="37"/>
  <c r="D901" i="37"/>
  <c r="C902" i="37"/>
  <c r="D902" i="37"/>
  <c r="H902" i="37"/>
  <c r="C903" i="37"/>
  <c r="D903" i="37"/>
  <c r="H903" i="37"/>
  <c r="C904" i="37"/>
  <c r="D904" i="37"/>
  <c r="C905" i="37"/>
  <c r="D905" i="37"/>
  <c r="C906" i="37"/>
  <c r="D906" i="37"/>
  <c r="H906" i="37"/>
  <c r="C907" i="37"/>
  <c r="D907" i="37"/>
  <c r="H907" i="37"/>
  <c r="C908" i="37"/>
  <c r="H908" i="37"/>
  <c r="D908" i="37"/>
  <c r="C909" i="37"/>
  <c r="D909" i="37"/>
  <c r="C910" i="37"/>
  <c r="D910" i="37"/>
  <c r="H910" i="37"/>
  <c r="C911" i="37"/>
  <c r="H911" i="37"/>
  <c r="D911" i="37"/>
  <c r="C912" i="37"/>
  <c r="D912" i="37"/>
  <c r="C913" i="37"/>
  <c r="D913" i="37"/>
  <c r="H913" i="37"/>
  <c r="C914" i="37"/>
  <c r="D914" i="37"/>
  <c r="H914" i="37"/>
  <c r="C915" i="37"/>
  <c r="H915" i="37"/>
  <c r="D915" i="37"/>
  <c r="C916" i="37"/>
  <c r="D916" i="37"/>
  <c r="C917" i="37"/>
  <c r="H917" i="37"/>
  <c r="D917" i="37"/>
  <c r="C918" i="37"/>
  <c r="D918" i="37"/>
  <c r="H918" i="37"/>
  <c r="C919" i="37"/>
  <c r="D919" i="37"/>
  <c r="H919" i="37"/>
  <c r="C920" i="37"/>
  <c r="D920" i="37"/>
  <c r="C921" i="37"/>
  <c r="D921" i="37"/>
  <c r="C922" i="37"/>
  <c r="D922" i="37"/>
  <c r="H922" i="37"/>
  <c r="C923" i="37"/>
  <c r="D923" i="37"/>
  <c r="H923" i="37"/>
  <c r="C924" i="37"/>
  <c r="H924" i="37"/>
  <c r="D924" i="37"/>
  <c r="C925" i="37"/>
  <c r="D925" i="37"/>
  <c r="H925" i="37"/>
  <c r="C926" i="37"/>
  <c r="D926" i="37"/>
  <c r="H926" i="37"/>
  <c r="C927" i="37"/>
  <c r="D927" i="37"/>
  <c r="C928" i="37"/>
  <c r="H928" i="37"/>
  <c r="D928" i="37"/>
  <c r="C929" i="37"/>
  <c r="D929" i="37"/>
  <c r="H929" i="37"/>
  <c r="C930" i="37"/>
  <c r="D930" i="37"/>
  <c r="H930" i="37"/>
  <c r="C931" i="37"/>
  <c r="H931" i="37"/>
  <c r="D931" i="37"/>
  <c r="C932" i="37"/>
  <c r="D932" i="37"/>
  <c r="C933" i="37"/>
  <c r="D933" i="37"/>
  <c r="C934" i="37"/>
  <c r="D934" i="37"/>
  <c r="H934" i="37"/>
  <c r="C935" i="37"/>
  <c r="D935" i="37"/>
  <c r="H935" i="37"/>
  <c r="C936" i="37"/>
  <c r="D936" i="37"/>
  <c r="C937" i="37"/>
  <c r="D937" i="37"/>
  <c r="G937" i="37"/>
  <c r="C938" i="37"/>
  <c r="D938" i="37"/>
  <c r="H938" i="37"/>
  <c r="C939" i="37"/>
  <c r="D939" i="37"/>
  <c r="H939" i="37"/>
  <c r="C940" i="37"/>
  <c r="H940" i="37"/>
  <c r="D940" i="37"/>
  <c r="C941" i="37"/>
  <c r="D941" i="37"/>
  <c r="C942" i="37"/>
  <c r="D942" i="37"/>
  <c r="H942" i="37"/>
  <c r="C943" i="37"/>
  <c r="H943" i="37"/>
  <c r="D943" i="37"/>
  <c r="C944" i="37"/>
  <c r="D944" i="37"/>
  <c r="C945" i="37"/>
  <c r="D945" i="37"/>
  <c r="H945" i="37"/>
  <c r="C946" i="37"/>
  <c r="D946" i="37"/>
  <c r="H946" i="37"/>
  <c r="C947" i="37"/>
  <c r="H947" i="37"/>
  <c r="D947" i="37"/>
  <c r="C948" i="37"/>
  <c r="D948" i="37"/>
  <c r="C949" i="37"/>
  <c r="D949" i="37"/>
  <c r="C950" i="37"/>
  <c r="D950" i="37"/>
  <c r="H950" i="37"/>
  <c r="C951" i="37"/>
  <c r="D951" i="37"/>
  <c r="H951" i="37"/>
  <c r="C952" i="37"/>
  <c r="D952" i="37"/>
  <c r="C953" i="37"/>
  <c r="D953" i="37"/>
  <c r="C954" i="37"/>
  <c r="D954" i="37"/>
  <c r="H954" i="37"/>
  <c r="C955" i="37"/>
  <c r="D955" i="37"/>
  <c r="H955" i="37"/>
  <c r="C956" i="37"/>
  <c r="H956" i="37"/>
  <c r="D956" i="37"/>
  <c r="C957" i="37"/>
  <c r="D957" i="37"/>
  <c r="G957" i="37"/>
  <c r="H957" i="37"/>
  <c r="C958" i="37"/>
  <c r="D958" i="37"/>
  <c r="H958" i="37"/>
  <c r="C959" i="37"/>
  <c r="D959" i="37"/>
  <c r="C960" i="37"/>
  <c r="D960" i="37"/>
  <c r="C961" i="37"/>
  <c r="D961" i="37"/>
  <c r="H961" i="37"/>
  <c r="C962" i="37"/>
  <c r="D962" i="37"/>
  <c r="H962" i="37"/>
  <c r="C963" i="37"/>
  <c r="H963" i="37"/>
  <c r="D963" i="37"/>
  <c r="C964" i="37"/>
  <c r="D964" i="37"/>
  <c r="C965" i="37"/>
  <c r="D965" i="37"/>
  <c r="C966" i="37"/>
  <c r="D966" i="37"/>
  <c r="H966" i="37"/>
  <c r="C967" i="37"/>
  <c r="D967" i="37"/>
  <c r="H967" i="37"/>
  <c r="C968" i="37"/>
  <c r="D968" i="37"/>
  <c r="C969" i="37"/>
  <c r="D969" i="37"/>
  <c r="C970" i="37"/>
  <c r="D970" i="37"/>
  <c r="H970" i="37"/>
  <c r="C971" i="37"/>
  <c r="D971" i="37"/>
  <c r="H971" i="37"/>
  <c r="C972" i="37"/>
  <c r="H972" i="37"/>
  <c r="D972" i="37"/>
  <c r="C973" i="37"/>
  <c r="D973" i="37"/>
  <c r="G973" i="37"/>
  <c r="H973" i="37"/>
  <c r="C974" i="37"/>
  <c r="D974" i="37"/>
  <c r="H974" i="37"/>
  <c r="C975" i="37"/>
  <c r="H975" i="37"/>
  <c r="D975" i="37"/>
  <c r="C976" i="37"/>
  <c r="D976" i="37"/>
  <c r="C977" i="37"/>
  <c r="D977" i="37"/>
  <c r="H977" i="37"/>
  <c r="C978" i="37"/>
  <c r="D978" i="37"/>
  <c r="H978" i="37"/>
  <c r="C979" i="37"/>
  <c r="H979" i="37"/>
  <c r="D979" i="37"/>
  <c r="C980" i="37"/>
  <c r="D980" i="37"/>
  <c r="C981" i="37"/>
  <c r="H981" i="37"/>
  <c r="D981" i="37"/>
  <c r="C982" i="37"/>
  <c r="D982" i="37"/>
  <c r="H982" i="37"/>
  <c r="C983" i="37"/>
  <c r="D983" i="37"/>
  <c r="H983" i="37"/>
  <c r="G225" i="3"/>
  <c r="H225" i="3"/>
  <c r="E225" i="3"/>
  <c r="B225" i="3"/>
  <c r="H273" i="3"/>
  <c r="I273" i="3"/>
  <c r="E273" i="3"/>
  <c r="B273" i="3"/>
  <c r="G274" i="3"/>
  <c r="H274" i="3"/>
  <c r="E5" i="3"/>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G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G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G175" i="37"/>
  <c r="B176" i="37"/>
  <c r="G176" i="37"/>
  <c r="B177" i="37"/>
  <c r="G177" i="37"/>
  <c r="B178" i="37"/>
  <c r="B179" i="37"/>
  <c r="G179" i="37"/>
  <c r="B180" i="37"/>
  <c r="G180" i="37"/>
  <c r="B181" i="37"/>
  <c r="G181" i="37"/>
  <c r="B182" i="37"/>
  <c r="G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G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G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G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G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G529" i="37"/>
  <c r="B530" i="37"/>
  <c r="G530" i="37"/>
  <c r="B531" i="37"/>
  <c r="G531" i="37"/>
  <c r="B532" i="37"/>
  <c r="G532" i="37"/>
  <c r="B533" i="37"/>
  <c r="G533" i="37"/>
  <c r="B534" i="37"/>
  <c r="G534" i="37"/>
  <c r="B535" i="37"/>
  <c r="G535" i="37"/>
  <c r="B536" i="37"/>
  <c r="G536" i="37"/>
  <c r="B537" i="37"/>
  <c r="G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G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G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G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G623" i="37"/>
  <c r="B624" i="37"/>
  <c r="G624" i="37"/>
  <c r="B625" i="37"/>
  <c r="G625" i="37"/>
  <c r="B626" i="37"/>
  <c r="G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B647" i="37"/>
  <c r="G647" i="37"/>
  <c r="B648" i="37"/>
  <c r="G648" i="37"/>
  <c r="B649" i="37"/>
  <c r="G649" i="37"/>
  <c r="B650" i="37"/>
  <c r="G650" i="37"/>
  <c r="B651" i="37"/>
  <c r="B652" i="37"/>
  <c r="G652" i="37"/>
  <c r="B653" i="37"/>
  <c r="G653" i="37"/>
  <c r="B654" i="37"/>
  <c r="B655" i="37"/>
  <c r="G655" i="37"/>
  <c r="B656" i="37"/>
  <c r="G656" i="37"/>
  <c r="B657" i="37"/>
  <c r="G657" i="37"/>
  <c r="B658" i="37"/>
  <c r="B659" i="37"/>
  <c r="G659" i="37"/>
  <c r="B660" i="37"/>
  <c r="G660" i="37"/>
  <c r="B661" i="37"/>
  <c r="G661" i="37"/>
  <c r="B662" i="37"/>
  <c r="G662" i="37"/>
  <c r="B663" i="37"/>
  <c r="B664" i="37"/>
  <c r="G664" i="37"/>
  <c r="B665" i="37"/>
  <c r="G665" i="37"/>
  <c r="B666" i="37"/>
  <c r="B667" i="37"/>
  <c r="G667" i="37"/>
  <c r="B668" i="37"/>
  <c r="G668" i="37"/>
  <c r="B669" i="37"/>
  <c r="B670" i="37"/>
  <c r="G670" i="37"/>
  <c r="B671" i="37"/>
  <c r="G671" i="37"/>
  <c r="B672" i="37"/>
  <c r="G672" i="37"/>
  <c r="B673" i="37"/>
  <c r="B674" i="37"/>
  <c r="G674" i="37"/>
  <c r="B675" i="37"/>
  <c r="G675" i="37"/>
  <c r="B676" i="37"/>
  <c r="G676" i="37"/>
  <c r="B677" i="37"/>
  <c r="G677" i="37"/>
  <c r="B678" i="37"/>
  <c r="G678" i="37"/>
  <c r="B679" i="37"/>
  <c r="G679" i="37"/>
  <c r="B680" i="37"/>
  <c r="B681" i="37"/>
  <c r="G681" i="37"/>
  <c r="B682" i="37"/>
  <c r="G682" i="37"/>
  <c r="B683" i="37"/>
  <c r="B684" i="37"/>
  <c r="G684" i="37"/>
  <c r="B685" i="37"/>
  <c r="B686" i="37"/>
  <c r="B687" i="37"/>
  <c r="G687" i="37"/>
  <c r="B688" i="37"/>
  <c r="B689" i="37"/>
  <c r="G689" i="37"/>
  <c r="B690" i="37"/>
  <c r="G690" i="37"/>
  <c r="B691" i="37"/>
  <c r="G691" i="37"/>
  <c r="B692" i="37"/>
  <c r="G692" i="37"/>
  <c r="B693" i="37"/>
  <c r="G693" i="37"/>
  <c r="B694" i="37"/>
  <c r="G694" i="37"/>
  <c r="B695" i="37"/>
  <c r="B696" i="37"/>
  <c r="G696" i="37"/>
  <c r="B697" i="37"/>
  <c r="G697" i="37"/>
  <c r="B698" i="37"/>
  <c r="G698" i="37"/>
  <c r="B699" i="37"/>
  <c r="G699" i="37"/>
  <c r="B700" i="37"/>
  <c r="G700" i="37"/>
  <c r="B701" i="37"/>
  <c r="G701" i="37"/>
  <c r="B702" i="37"/>
  <c r="B703" i="37"/>
  <c r="G703" i="37"/>
  <c r="B704" i="37"/>
  <c r="G704" i="37"/>
  <c r="B705" i="37"/>
  <c r="G705" i="37"/>
  <c r="B706" i="37"/>
  <c r="G706" i="37"/>
  <c r="B707" i="37"/>
  <c r="B708" i="37"/>
  <c r="G708" i="37"/>
  <c r="B709" i="37"/>
  <c r="G709" i="37"/>
  <c r="B710" i="37"/>
  <c r="B711" i="37"/>
  <c r="G711" i="37"/>
  <c r="B712" i="37"/>
  <c r="G712" i="37"/>
  <c r="B713" i="37"/>
  <c r="B714" i="37"/>
  <c r="G714" i="37"/>
  <c r="B715" i="37"/>
  <c r="B716" i="37"/>
  <c r="G716" i="37"/>
  <c r="B717" i="37"/>
  <c r="G717" i="37"/>
  <c r="B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B734" i="37"/>
  <c r="G734" i="37"/>
  <c r="B735" i="37"/>
  <c r="B736" i="37"/>
  <c r="B737" i="37"/>
  <c r="B738" i="37"/>
  <c r="G738" i="37"/>
  <c r="B739" i="37"/>
  <c r="G739" i="37"/>
  <c r="B740" i="37"/>
  <c r="B741" i="37"/>
  <c r="G741" i="37"/>
  <c r="B742" i="37"/>
  <c r="G742" i="37"/>
  <c r="B743" i="37"/>
  <c r="G743" i="37"/>
  <c r="B744" i="37"/>
  <c r="B745" i="37"/>
  <c r="G745" i="37"/>
  <c r="B746" i="37"/>
  <c r="G746" i="37"/>
  <c r="B747" i="37"/>
  <c r="G747" i="37"/>
  <c r="B748" i="37"/>
  <c r="G748" i="37"/>
  <c r="B749" i="37"/>
  <c r="G749" i="37"/>
  <c r="B750" i="37"/>
  <c r="G750" i="37"/>
  <c r="B751" i="37"/>
  <c r="G751" i="37"/>
  <c r="B752" i="37"/>
  <c r="B753" i="37"/>
  <c r="G753" i="37"/>
  <c r="B754" i="37"/>
  <c r="G754" i="37"/>
  <c r="B755" i="37"/>
  <c r="B756" i="37"/>
  <c r="G756" i="37"/>
  <c r="B757" i="37"/>
  <c r="G757" i="37"/>
  <c r="B758" i="37"/>
  <c r="G758" i="37"/>
  <c r="B759" i="37"/>
  <c r="G759" i="37"/>
  <c r="B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B779" i="37"/>
  <c r="G779" i="37"/>
  <c r="B780" i="37"/>
  <c r="G780" i="37"/>
  <c r="B781" i="37"/>
  <c r="G781" i="37"/>
  <c r="B782" i="37"/>
  <c r="G782" i="37"/>
  <c r="B783" i="37"/>
  <c r="G783" i="37"/>
  <c r="B784" i="37"/>
  <c r="G784" i="37"/>
  <c r="B785" i="37"/>
  <c r="B786" i="37"/>
  <c r="G786" i="37"/>
  <c r="B787" i="37"/>
  <c r="G787" i="37"/>
  <c r="B788" i="37"/>
  <c r="G788" i="37"/>
  <c r="B789" i="37"/>
  <c r="G789" i="37"/>
  <c r="B790" i="37"/>
  <c r="G790" i="37"/>
  <c r="B791" i="37"/>
  <c r="G791" i="37"/>
  <c r="B792" i="37"/>
  <c r="G792" i="37"/>
  <c r="B793" i="37"/>
  <c r="B794" i="37"/>
  <c r="G794" i="37"/>
  <c r="B795" i="37"/>
  <c r="G795" i="37"/>
  <c r="B796" i="37"/>
  <c r="G796" i="37"/>
  <c r="B797" i="37"/>
  <c r="B798" i="37"/>
  <c r="G798" i="37"/>
  <c r="B799" i="37"/>
  <c r="B800" i="37"/>
  <c r="B801" i="37"/>
  <c r="G801" i="37"/>
  <c r="B802" i="37"/>
  <c r="G802" i="37"/>
  <c r="B803" i="37"/>
  <c r="G803" i="37"/>
  <c r="B804" i="37"/>
  <c r="G804" i="37"/>
  <c r="B805" i="37"/>
  <c r="G805" i="37"/>
  <c r="B806" i="37"/>
  <c r="G806" i="37"/>
  <c r="B807" i="37"/>
  <c r="B808" i="37"/>
  <c r="B809" i="37"/>
  <c r="G809" i="37"/>
  <c r="B810" i="37"/>
  <c r="G810" i="37"/>
  <c r="B811" i="37"/>
  <c r="G811" i="37"/>
  <c r="B812" i="37"/>
  <c r="G812" i="37"/>
  <c r="B813" i="37"/>
  <c r="G813" i="37"/>
  <c r="B814" i="37"/>
  <c r="B815" i="37"/>
  <c r="G815" i="37"/>
  <c r="B816" i="37"/>
  <c r="B817" i="37"/>
  <c r="B818" i="37"/>
  <c r="G818" i="37"/>
  <c r="B819" i="37"/>
  <c r="B820" i="37"/>
  <c r="B821" i="37"/>
  <c r="B822" i="37"/>
  <c r="G822" i="37"/>
  <c r="B823" i="37"/>
  <c r="G823" i="37"/>
  <c r="B824" i="37"/>
  <c r="G824" i="37"/>
  <c r="B825" i="37"/>
  <c r="B826" i="37"/>
  <c r="G826" i="37"/>
  <c r="B827" i="37"/>
  <c r="G827" i="37"/>
  <c r="B828" i="37"/>
  <c r="B829" i="37"/>
  <c r="B830" i="37"/>
  <c r="G830" i="37"/>
  <c r="B831" i="37"/>
  <c r="B832" i="37"/>
  <c r="B833" i="37"/>
  <c r="G833" i="37"/>
  <c r="B834" i="37"/>
  <c r="G834" i="37"/>
  <c r="B835" i="37"/>
  <c r="B836" i="37"/>
  <c r="G836" i="37"/>
  <c r="B837" i="37"/>
  <c r="B838" i="37"/>
  <c r="G838" i="37"/>
  <c r="B839" i="37"/>
  <c r="G839" i="37"/>
  <c r="B840" i="37"/>
  <c r="G840" i="37"/>
  <c r="B841" i="37"/>
  <c r="B842" i="37"/>
  <c r="G842" i="37"/>
  <c r="B843" i="37"/>
  <c r="G843" i="37"/>
  <c r="B844" i="37"/>
  <c r="B845" i="37"/>
  <c r="B846" i="37"/>
  <c r="G846" i="37"/>
  <c r="B847" i="37"/>
  <c r="B848" i="37"/>
  <c r="B849" i="37"/>
  <c r="G849" i="37"/>
  <c r="B850" i="37"/>
  <c r="G850" i="37"/>
  <c r="B851" i="37"/>
  <c r="G851" i="37"/>
  <c r="B852" i="37"/>
  <c r="G852" i="37"/>
  <c r="B853" i="37"/>
  <c r="G853" i="37"/>
  <c r="B854" i="37"/>
  <c r="B855" i="37"/>
  <c r="G855" i="37"/>
  <c r="B856" i="37"/>
  <c r="G856" i="37"/>
  <c r="B857" i="37"/>
  <c r="G857" i="37"/>
  <c r="B858" i="37"/>
  <c r="G858" i="37"/>
  <c r="B859" i="37"/>
  <c r="G859" i="37"/>
  <c r="B860" i="37"/>
  <c r="G860" i="37"/>
  <c r="B861" i="37"/>
  <c r="G861" i="37"/>
  <c r="B862" i="37"/>
  <c r="G862" i="37"/>
  <c r="B863" i="37"/>
  <c r="B864" i="37"/>
  <c r="B865" i="37"/>
  <c r="G865" i="37"/>
  <c r="B866" i="37"/>
  <c r="G866" i="37"/>
  <c r="B867" i="37"/>
  <c r="B868" i="37"/>
  <c r="G868" i="37"/>
  <c r="B869" i="37"/>
  <c r="B870" i="37"/>
  <c r="B871" i="37"/>
  <c r="G871" i="37"/>
  <c r="B872" i="37"/>
  <c r="G872" i="37"/>
  <c r="B873" i="37"/>
  <c r="G873" i="37"/>
  <c r="B874" i="37"/>
  <c r="G874" i="37"/>
  <c r="B875" i="37"/>
  <c r="G875" i="37"/>
  <c r="B876" i="37"/>
  <c r="G876" i="37"/>
  <c r="B877" i="37"/>
  <c r="B878" i="37"/>
  <c r="G878" i="37"/>
  <c r="B879" i="37"/>
  <c r="G879" i="37"/>
  <c r="B880" i="37"/>
  <c r="B881" i="37"/>
  <c r="G881" i="37"/>
  <c r="B882" i="37"/>
  <c r="G882" i="37"/>
  <c r="B883" i="37"/>
  <c r="G883" i="37"/>
  <c r="B884" i="37"/>
  <c r="B885" i="37"/>
  <c r="B886" i="37"/>
  <c r="G886" i="37"/>
  <c r="B887" i="37"/>
  <c r="G887" i="37"/>
  <c r="B888" i="37"/>
  <c r="G888" i="37"/>
  <c r="B889" i="37"/>
  <c r="B890" i="37"/>
  <c r="G890" i="37"/>
  <c r="B891" i="37"/>
  <c r="G891" i="37"/>
  <c r="B892" i="37"/>
  <c r="B893" i="37"/>
  <c r="B894" i="37"/>
  <c r="G894" i="37"/>
  <c r="B895" i="37"/>
  <c r="B896" i="37"/>
  <c r="B897" i="37"/>
  <c r="G897" i="37"/>
  <c r="B898" i="37"/>
  <c r="G898" i="37"/>
  <c r="B899" i="37"/>
  <c r="B900" i="37"/>
  <c r="G900" i="37"/>
  <c r="B901" i="37"/>
  <c r="B902" i="37"/>
  <c r="G902" i="37"/>
  <c r="B903" i="37"/>
  <c r="G903" i="37"/>
  <c r="B904" i="37"/>
  <c r="G904" i="37"/>
  <c r="B905" i="37"/>
  <c r="G905" i="37"/>
  <c r="B906" i="37"/>
  <c r="B907" i="37"/>
  <c r="G907" i="37"/>
  <c r="B908" i="37"/>
  <c r="G908" i="37"/>
  <c r="B909" i="37"/>
  <c r="B910" i="37"/>
  <c r="G910" i="37"/>
  <c r="B911" i="37"/>
  <c r="G911" i="37"/>
  <c r="B912" i="37"/>
  <c r="B913" i="37"/>
  <c r="G913" i="37"/>
  <c r="B914" i="37"/>
  <c r="G914" i="37"/>
  <c r="B915" i="37"/>
  <c r="G915" i="37"/>
  <c r="B916" i="37"/>
  <c r="G916" i="37"/>
  <c r="B917" i="37"/>
  <c r="G917" i="37"/>
  <c r="B918" i="37"/>
  <c r="B919" i="37"/>
  <c r="G919" i="37"/>
  <c r="B920" i="37"/>
  <c r="G920" i="37"/>
  <c r="B921" i="37"/>
  <c r="B922" i="37"/>
  <c r="G922" i="37"/>
  <c r="B923" i="37"/>
  <c r="G923" i="37"/>
  <c r="B924" i="37"/>
  <c r="B925" i="37"/>
  <c r="G925" i="37"/>
  <c r="B926" i="37"/>
  <c r="G926" i="37"/>
  <c r="B927" i="37"/>
  <c r="B928" i="37"/>
  <c r="B929" i="37"/>
  <c r="G929" i="37"/>
  <c r="B930" i="37"/>
  <c r="G930" i="37"/>
  <c r="B931" i="37"/>
  <c r="B932" i="37"/>
  <c r="G932" i="37"/>
  <c r="B933" i="37"/>
  <c r="B934" i="37"/>
  <c r="G934" i="37"/>
  <c r="B935" i="37"/>
  <c r="G935" i="37"/>
  <c r="B936" i="37"/>
  <c r="G936" i="37"/>
  <c r="B937" i="37"/>
  <c r="B938" i="37"/>
  <c r="G938" i="37"/>
  <c r="B939" i="37"/>
  <c r="G939" i="37"/>
  <c r="B940" i="37"/>
  <c r="G940" i="37"/>
  <c r="B941" i="37"/>
  <c r="B942" i="37"/>
  <c r="G942" i="37"/>
  <c r="B943" i="37"/>
  <c r="G943" i="37"/>
  <c r="B944" i="37"/>
  <c r="B945" i="37"/>
  <c r="G945" i="37"/>
  <c r="B946" i="37"/>
  <c r="G946" i="37"/>
  <c r="B947" i="37"/>
  <c r="G947" i="37"/>
  <c r="B948" i="37"/>
  <c r="G948" i="37"/>
  <c r="B949" i="37"/>
  <c r="B950" i="37"/>
  <c r="G950" i="37"/>
  <c r="B951" i="37"/>
  <c r="G951" i="37"/>
  <c r="B952" i="37"/>
  <c r="G952" i="37"/>
  <c r="B953" i="37"/>
  <c r="B954" i="37"/>
  <c r="G954" i="37"/>
  <c r="B955" i="37"/>
  <c r="G955" i="37"/>
  <c r="B956" i="37"/>
  <c r="B957" i="37"/>
  <c r="B958" i="37"/>
  <c r="G958" i="37"/>
  <c r="B959" i="37"/>
  <c r="B960" i="37"/>
  <c r="B961" i="37"/>
  <c r="G961" i="37"/>
  <c r="B962" i="37"/>
  <c r="G962" i="37"/>
  <c r="B963" i="37"/>
  <c r="B964" i="37"/>
  <c r="G964" i="37"/>
  <c r="B965" i="37"/>
  <c r="B966" i="37"/>
  <c r="G966" i="37"/>
  <c r="B967" i="37"/>
  <c r="G967" i="37"/>
  <c r="B968" i="37"/>
  <c r="G968" i="37"/>
  <c r="B969" i="37"/>
  <c r="B970" i="37"/>
  <c r="G970" i="37"/>
  <c r="B971" i="37"/>
  <c r="G971" i="37"/>
  <c r="B972" i="37"/>
  <c r="B973" i="37"/>
  <c r="B974" i="37"/>
  <c r="G974" i="37"/>
  <c r="B975" i="37"/>
  <c r="B976" i="37"/>
  <c r="B977" i="37"/>
  <c r="G977" i="37"/>
  <c r="B978" i="37"/>
  <c r="G978" i="37"/>
  <c r="B979" i="37"/>
  <c r="G979" i="37"/>
  <c r="B980" i="37"/>
  <c r="G980" i="37"/>
  <c r="B981" i="37"/>
  <c r="G981" i="37"/>
  <c r="B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G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G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G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G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G1211" i="37"/>
  <c r="B1212" i="37"/>
  <c r="G1212" i="37"/>
  <c r="B1213" i="37"/>
  <c r="G1213" i="37"/>
  <c r="B1214" i="37"/>
  <c r="B1215" i="37"/>
  <c r="B1216" i="37"/>
  <c r="B1217" i="37"/>
  <c r="G1217" i="37"/>
  <c r="B1218" i="37"/>
  <c r="G1218" i="37"/>
  <c r="B1219" i="37"/>
  <c r="G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G1242" i="37"/>
  <c r="C1242" i="37"/>
  <c r="D1242" i="37"/>
  <c r="B1243" i="37"/>
  <c r="G1243" i="37"/>
  <c r="C1243" i="37"/>
  <c r="D1243" i="37"/>
  <c r="B1244" i="37"/>
  <c r="G1244" i="37"/>
  <c r="C1244" i="37"/>
  <c r="D1244" i="37"/>
  <c r="B1245" i="37"/>
  <c r="G1245" i="37"/>
  <c r="C1245" i="37"/>
  <c r="D1245" i="37"/>
  <c r="B1246" i="37"/>
  <c r="G1246" i="37"/>
  <c r="C1246" i="37"/>
  <c r="D1246" i="37"/>
  <c r="B1247" i="37"/>
  <c r="G1247" i="37"/>
  <c r="C1247" i="37"/>
  <c r="D1247" i="37"/>
  <c r="B1248" i="37"/>
  <c r="G1248" i="37"/>
  <c r="C1248" i="37"/>
  <c r="D1248" i="37"/>
  <c r="B1249" i="37"/>
  <c r="G1249" i="37"/>
  <c r="C1249" i="37"/>
  <c r="D1249" i="37"/>
  <c r="B1250" i="37"/>
  <c r="G1250" i="37"/>
  <c r="C1250" i="37"/>
  <c r="D1250" i="37"/>
  <c r="B1251" i="37"/>
  <c r="G1251" i="37"/>
  <c r="C1251" i="37"/>
  <c r="D1251" i="37"/>
  <c r="B1252" i="37"/>
  <c r="G1252" i="37"/>
  <c r="C1252" i="37"/>
  <c r="D1252" i="37"/>
  <c r="B1253" i="37"/>
  <c r="G1253" i="37"/>
  <c r="C1253" i="37"/>
  <c r="D1253" i="37"/>
  <c r="B1254" i="37"/>
  <c r="G1254" i="37"/>
  <c r="C1254" i="37"/>
  <c r="D1254" i="37"/>
  <c r="B1255" i="37"/>
  <c r="G1255" i="37"/>
  <c r="C1255" i="37"/>
  <c r="D1255" i="37"/>
  <c r="B1256" i="37"/>
  <c r="G1256" i="37"/>
  <c r="C1256" i="37"/>
  <c r="D1256" i="37"/>
  <c r="B1257" i="37"/>
  <c r="G1257" i="37"/>
  <c r="C1257" i="37"/>
  <c r="D1257" i="37"/>
  <c r="B1258" i="37"/>
  <c r="G1258" i="37"/>
  <c r="C1258" i="37"/>
  <c r="D1258" i="37"/>
  <c r="B1259" i="37"/>
  <c r="G1259" i="37"/>
  <c r="C1259" i="37"/>
  <c r="D1259" i="37"/>
  <c r="B1260" i="37"/>
  <c r="G1260" i="37"/>
  <c r="C1260" i="37"/>
  <c r="D1260" i="37"/>
  <c r="B1261" i="37"/>
  <c r="G1261" i="37"/>
  <c r="C1261" i="37"/>
  <c r="D1261" i="37"/>
  <c r="B1262" i="37"/>
  <c r="G1262" i="37"/>
  <c r="C1262" i="37"/>
  <c r="D1262" i="37"/>
  <c r="B1263" i="37"/>
  <c r="G1263" i="37"/>
  <c r="C1263" i="37"/>
  <c r="D1263" i="37"/>
  <c r="B1264" i="37"/>
  <c r="G1264" i="37"/>
  <c r="C1264" i="37"/>
  <c r="D1264" i="37"/>
  <c r="B1265" i="37"/>
  <c r="G1265" i="37"/>
  <c r="C1265" i="37"/>
  <c r="D1265" i="37"/>
  <c r="B1266" i="37"/>
  <c r="G1266" i="37"/>
  <c r="C1266" i="37"/>
  <c r="D1266" i="37"/>
  <c r="B1267" i="37"/>
  <c r="G1267" i="37"/>
  <c r="C1267" i="37"/>
  <c r="D1267" i="37"/>
  <c r="B1268" i="37"/>
  <c r="G1268" i="37"/>
  <c r="C1268" i="37"/>
  <c r="D1268" i="37"/>
  <c r="B1269" i="37"/>
  <c r="G1269" i="37"/>
  <c r="C1269" i="37"/>
  <c r="D1269" i="37"/>
  <c r="B1270" i="37"/>
  <c r="G1270" i="37"/>
  <c r="C1270" i="37"/>
  <c r="D1270" i="37"/>
  <c r="B1271" i="37"/>
  <c r="G1271" i="37"/>
  <c r="C1271" i="37"/>
  <c r="D1271" i="37"/>
  <c r="B1272" i="37"/>
  <c r="G1272" i="37"/>
  <c r="C1272" i="37"/>
  <c r="D1272" i="37"/>
  <c r="B1273" i="37"/>
  <c r="G1273" i="37"/>
  <c r="C1273" i="37"/>
  <c r="D1273" i="37"/>
  <c r="B1274" i="37"/>
  <c r="G1274" i="37"/>
  <c r="C1274" i="37"/>
  <c r="D1274" i="37"/>
  <c r="B1275" i="37"/>
  <c r="G1275" i="37"/>
  <c r="C1275" i="37"/>
  <c r="D1275" i="37"/>
  <c r="B1276" i="37"/>
  <c r="G1276" i="37"/>
  <c r="C1276" i="37"/>
  <c r="D1276" i="37"/>
  <c r="B1277" i="37"/>
  <c r="G1277" i="37"/>
  <c r="C1277" i="37"/>
  <c r="D1277" i="37"/>
  <c r="B1278" i="37"/>
  <c r="G1278" i="37"/>
  <c r="C1278" i="37"/>
  <c r="D1278" i="37"/>
  <c r="B1279" i="37"/>
  <c r="G1279" i="37"/>
  <c r="C1279" i="37"/>
  <c r="D1279" i="37"/>
  <c r="B1280" i="37"/>
  <c r="G1280" i="37"/>
  <c r="C1280" i="37"/>
  <c r="D1280" i="37"/>
  <c r="B1281" i="37"/>
  <c r="G1281" i="37"/>
  <c r="C1281" i="37"/>
  <c r="D1281" i="37"/>
  <c r="B1282" i="37"/>
  <c r="G1282" i="37"/>
  <c r="C1282" i="37"/>
  <c r="D1282" i="37"/>
  <c r="B1283" i="37"/>
  <c r="G1283" i="37"/>
  <c r="C1283" i="37"/>
  <c r="D1283" i="37"/>
  <c r="B1284" i="37"/>
  <c r="G1284" i="37"/>
  <c r="C1284" i="37"/>
  <c r="D1284" i="37"/>
  <c r="B1285" i="37"/>
  <c r="G1285" i="37"/>
  <c r="C1285" i="37"/>
  <c r="D1285" i="37"/>
  <c r="B1286" i="37"/>
  <c r="G1286" i="37"/>
  <c r="C1286" i="37"/>
  <c r="D1286" i="37"/>
  <c r="B1287" i="37"/>
  <c r="G1287" i="37"/>
  <c r="C1287" i="37"/>
  <c r="D1287" i="37"/>
  <c r="B1288" i="37"/>
  <c r="G1288" i="37"/>
  <c r="C1288" i="37"/>
  <c r="D1288" i="37"/>
  <c r="B1289" i="37"/>
  <c r="G1289" i="37"/>
  <c r="C1289" i="37"/>
  <c r="D1289" i="37"/>
  <c r="B1290" i="37"/>
  <c r="G1290" i="37"/>
  <c r="C1290" i="37"/>
  <c r="D1290" i="37"/>
  <c r="B1291" i="37"/>
  <c r="G1291" i="37"/>
  <c r="C1291" i="37"/>
  <c r="D1291" i="37"/>
  <c r="B1292" i="37"/>
  <c r="G1292" i="37"/>
  <c r="C1292" i="37"/>
  <c r="D1292" i="37"/>
  <c r="B1293" i="37"/>
  <c r="G1293" i="37"/>
  <c r="C1293" i="37"/>
  <c r="D1293" i="37"/>
  <c r="B1294" i="37"/>
  <c r="G1294" i="37"/>
  <c r="C1294" i="37"/>
  <c r="D1294" i="37"/>
  <c r="B1295" i="37"/>
  <c r="G1295" i="37"/>
  <c r="C1295" i="37"/>
  <c r="D1295" i="37"/>
  <c r="B1296" i="37"/>
  <c r="G1296" i="37"/>
  <c r="C1296" i="37"/>
  <c r="D1296" i="37"/>
  <c r="B1297" i="37"/>
  <c r="G1297" i="37"/>
  <c r="C1297" i="37"/>
  <c r="D1297" i="37"/>
  <c r="B1298" i="37"/>
  <c r="G1298" i="37"/>
  <c r="C1298" i="37"/>
  <c r="D1298" i="37"/>
  <c r="B1299" i="37"/>
  <c r="B1300" i="37"/>
  <c r="G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G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G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D1439" i="37"/>
  <c r="G1439" i="37"/>
  <c r="B1440" i="37"/>
  <c r="C1440" i="37"/>
  <c r="D1440" i="37"/>
  <c r="G1440" i="37"/>
  <c r="B1441" i="37"/>
  <c r="C1441" i="37"/>
  <c r="H1441" i="37"/>
  <c r="D1441" i="37"/>
  <c r="G1441" i="37"/>
  <c r="B1442" i="37"/>
  <c r="C1442" i="37"/>
  <c r="D1442" i="37"/>
  <c r="G1442" i="37"/>
  <c r="B1443" i="37"/>
  <c r="C1443" i="37"/>
  <c r="D1443" i="37"/>
  <c r="G1443" i="37"/>
  <c r="B1444" i="37"/>
  <c r="C1444" i="37"/>
  <c r="D1444" i="37"/>
  <c r="G1444" i="37"/>
  <c r="B1445" i="37"/>
  <c r="B1446" i="37"/>
  <c r="G1446" i="37"/>
  <c r="C1446" i="37"/>
  <c r="D1446" i="37"/>
  <c r="B1447" i="37"/>
  <c r="G1447" i="37"/>
  <c r="C1447" i="37"/>
  <c r="D1447" i="37"/>
  <c r="B1448" i="37"/>
  <c r="G1448" i="37"/>
  <c r="C1448" i="37"/>
  <c r="D1448" i="37"/>
  <c r="B1449" i="37"/>
  <c r="G1449" i="37"/>
  <c r="C1449" i="37"/>
  <c r="D1449" i="37"/>
  <c r="B1450" i="37"/>
  <c r="G1450" i="37"/>
  <c r="C1450" i="37"/>
  <c r="D1450" i="37"/>
  <c r="B1451" i="37"/>
  <c r="G1451" i="37"/>
  <c r="C1451" i="37"/>
  <c r="D1451" i="37"/>
  <c r="B1452" i="37"/>
  <c r="G1452" i="37"/>
  <c r="C1452" i="37"/>
  <c r="D1452" i="37"/>
  <c r="B1453" i="37"/>
  <c r="B1454" i="37"/>
  <c r="B1455" i="37"/>
  <c r="G1455" i="37"/>
  <c r="C1455" i="37"/>
  <c r="D1455" i="37"/>
  <c r="B1456" i="37"/>
  <c r="C1456" i="37"/>
  <c r="D1456" i="37"/>
  <c r="B1457" i="37"/>
  <c r="C1457" i="37"/>
  <c r="H1457" i="37"/>
  <c r="D1457" i="37"/>
  <c r="B1458" i="37"/>
  <c r="C1458" i="37"/>
  <c r="D1458" i="37"/>
  <c r="B1459" i="37"/>
  <c r="G1459" i="37"/>
  <c r="C1459" i="37"/>
  <c r="D1459" i="37"/>
  <c r="B1460" i="37"/>
  <c r="C1460" i="37"/>
  <c r="H1460" i="37"/>
  <c r="D1460" i="37"/>
  <c r="B1461" i="37"/>
  <c r="B1462" i="37"/>
  <c r="C1462" i="37"/>
  <c r="D1462" i="37"/>
  <c r="G1462" i="37"/>
  <c r="B1463" i="37"/>
  <c r="C1463" i="37"/>
  <c r="D1463" i="37"/>
  <c r="G1463" i="37"/>
  <c r="B1464" i="37"/>
  <c r="C1464" i="37"/>
  <c r="D1464" i="37"/>
  <c r="G1464" i="37"/>
  <c r="B1465" i="37"/>
  <c r="C1465" i="37"/>
  <c r="H1465" i="37"/>
  <c r="D1465" i="37"/>
  <c r="G1465" i="37"/>
  <c r="B1466" i="37"/>
  <c r="C1466" i="37"/>
  <c r="D1466" i="37"/>
  <c r="G1466" i="37"/>
  <c r="B1467" i="37"/>
  <c r="C1467" i="37"/>
  <c r="D1467" i="37"/>
  <c r="G1467" i="37"/>
  <c r="B1468" i="37"/>
  <c r="C1468" i="37"/>
  <c r="D1468" i="37"/>
  <c r="G1468" i="37"/>
  <c r="B1469" i="37"/>
  <c r="B1470" i="37"/>
  <c r="G1470" i="37"/>
  <c r="B1471" i="37"/>
  <c r="G1471" i="37"/>
  <c r="C1471" i="37"/>
  <c r="D1471" i="37"/>
  <c r="B1472" i="37"/>
  <c r="G1472" i="37"/>
  <c r="C1472" i="37"/>
  <c r="D1472" i="37"/>
  <c r="B1473" i="37"/>
  <c r="G1473" i="37"/>
  <c r="C1473" i="37"/>
  <c r="H1473" i="37"/>
  <c r="D1473" i="37"/>
  <c r="B1474" i="37"/>
  <c r="G1474" i="37"/>
  <c r="C1474" i="37"/>
  <c r="H1474" i="37"/>
  <c r="D1474" i="37"/>
  <c r="B1475" i="37"/>
  <c r="C1475" i="37"/>
  <c r="B1476" i="37"/>
  <c r="G1476" i="37"/>
  <c r="C1476" i="37"/>
  <c r="D1476" i="37"/>
  <c r="B1477" i="37"/>
  <c r="C1477" i="37"/>
  <c r="H1477" i="37"/>
  <c r="D1477" i="37"/>
  <c r="B1478" i="37"/>
  <c r="C1478" i="37"/>
  <c r="H1478" i="37"/>
  <c r="D1478" i="37"/>
  <c r="B1479" i="37"/>
  <c r="C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G1550" i="37"/>
  <c r="B1551" i="37"/>
  <c r="G1551" i="37"/>
  <c r="B1552" i="37"/>
  <c r="G1552" i="37"/>
  <c r="B1553" i="37"/>
  <c r="G1553" i="37"/>
  <c r="B1554" i="37"/>
  <c r="G1554" i="37"/>
  <c r="B1555" i="37"/>
  <c r="G1555" i="37"/>
  <c r="B1556" i="37"/>
  <c r="G1556" i="37"/>
  <c r="B1557" i="37"/>
  <c r="G1557" i="37"/>
  <c r="B1558" i="37"/>
  <c r="G1558" i="37"/>
  <c r="B1559" i="37"/>
  <c r="G1559" i="37"/>
  <c r="B1560" i="37"/>
  <c r="B1561" i="37"/>
  <c r="G1561" i="37"/>
  <c r="B1562" i="37"/>
  <c r="G1562" i="37"/>
  <c r="B1563" i="37"/>
  <c r="G1563" i="37"/>
  <c r="B1564" i="37"/>
  <c r="G1564" i="37"/>
  <c r="B1565" i="37"/>
  <c r="G1565" i="37"/>
  <c r="B1566" i="37"/>
  <c r="G1566" i="37"/>
  <c r="B1567" i="37"/>
  <c r="G1567" i="37"/>
  <c r="B1568" i="37"/>
  <c r="G1568" i="37"/>
  <c r="B1569" i="37"/>
  <c r="G1569" i="37"/>
  <c r="B1570" i="37"/>
  <c r="B1571" i="37"/>
  <c r="G1571" i="37"/>
  <c r="C1571" i="37"/>
  <c r="H1571" i="37"/>
  <c r="B1572" i="37"/>
  <c r="C1572" i="37"/>
  <c r="G1572" i="37"/>
  <c r="B1573" i="37"/>
  <c r="C1573" i="37"/>
  <c r="G1573" i="37"/>
  <c r="B1574" i="37"/>
  <c r="G1574" i="37"/>
  <c r="C1574" i="37"/>
  <c r="B1575" i="37"/>
  <c r="C1575" i="37"/>
  <c r="G1575" i="37"/>
  <c r="B1576" i="37"/>
  <c r="B1577" i="37"/>
  <c r="G1577" i="37"/>
  <c r="C1577" i="37"/>
  <c r="B1578" i="37"/>
  <c r="C1578" i="37"/>
  <c r="H1578" i="37"/>
  <c r="B1579" i="37"/>
  <c r="C1579" i="37"/>
  <c r="G1579" i="37"/>
  <c r="B1580" i="37"/>
  <c r="C1580" i="37"/>
  <c r="G1580" i="37"/>
  <c r="I14" i="3"/>
  <c r="G280" i="3"/>
  <c r="H280" i="3"/>
  <c r="G281" i="3"/>
  <c r="H281" i="3"/>
  <c r="E281" i="3"/>
  <c r="H987" i="37"/>
  <c r="H988" i="37"/>
  <c r="H989" i="37"/>
  <c r="H992" i="37"/>
  <c r="H993" i="37"/>
  <c r="H994" i="37"/>
  <c r="H995" i="37"/>
  <c r="H996" i="37"/>
  <c r="H997"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8" i="37"/>
  <c r="H1049" i="37"/>
  <c r="H1050" i="37"/>
  <c r="H1051" i="37"/>
  <c r="H1052" i="37"/>
  <c r="H1053" i="37"/>
  <c r="H1054" i="37"/>
  <c r="H1055" i="37"/>
  <c r="H1057"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4" i="37"/>
  <c r="H1085" i="37"/>
  <c r="H1086" i="37"/>
  <c r="H1087" i="37"/>
  <c r="H1088" i="37"/>
  <c r="H1089" i="37"/>
  <c r="H1090" i="37"/>
  <c r="H1091" i="37"/>
  <c r="H1092" i="37"/>
  <c r="H1093" i="37"/>
  <c r="H1094" i="37"/>
  <c r="H1095" i="37"/>
  <c r="H1097" i="37"/>
  <c r="H1098" i="37"/>
  <c r="H1099" i="37"/>
  <c r="H1100" i="37"/>
  <c r="H1101" i="37"/>
  <c r="H1102" i="37"/>
  <c r="H1103" i="37"/>
  <c r="H1105" i="37"/>
  <c r="H1106" i="37"/>
  <c r="H1107" i="37"/>
  <c r="H1108" i="37"/>
  <c r="H1109" i="37"/>
  <c r="H1110" i="37"/>
  <c r="H1111" i="37"/>
  <c r="H1113"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8" i="37"/>
  <c r="H1149" i="37"/>
  <c r="H1150" i="37"/>
  <c r="H1151" i="37"/>
  <c r="H1155" i="37"/>
  <c r="H1156" i="37"/>
  <c r="H1157"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1"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H1295" i="37"/>
  <c r="H1296" i="37"/>
  <c r="H1297" i="37"/>
  <c r="H1298" i="37"/>
  <c r="G284" i="3"/>
  <c r="E284" i="3"/>
  <c r="B284" i="3"/>
  <c r="H284" i="3"/>
  <c r="G285" i="3"/>
  <c r="E285" i="3"/>
  <c r="B285" i="3"/>
  <c r="H285" i="3"/>
  <c r="G286" i="3"/>
  <c r="H286" i="3"/>
  <c r="E286" i="3"/>
  <c r="B286" i="3"/>
  <c r="H290" i="3"/>
  <c r="G291" i="3"/>
  <c r="H291" i="3"/>
  <c r="E291"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1" i="37"/>
  <c r="H1512" i="37"/>
  <c r="H1513" i="37"/>
  <c r="H1514" i="37"/>
  <c r="H1515" i="37"/>
  <c r="H1516" i="37"/>
  <c r="H1520" i="37"/>
  <c r="H1521" i="37"/>
  <c r="H1522" i="37"/>
  <c r="H1523" i="37"/>
  <c r="H1526" i="37"/>
  <c r="H1527" i="37"/>
  <c r="H1528" i="37"/>
  <c r="H1529" i="37"/>
  <c r="H1531" i="37"/>
  <c r="H1532" i="37"/>
  <c r="H1533" i="37"/>
  <c r="H1534" i="37"/>
  <c r="H1535" i="37"/>
  <c r="H1536" i="37"/>
  <c r="H1537" i="37"/>
  <c r="H1538" i="37"/>
  <c r="H1539" i="37"/>
  <c r="H1540" i="37"/>
  <c r="H1541" i="37"/>
  <c r="H1542" i="37"/>
  <c r="H1543" i="37"/>
  <c r="H1544" i="37"/>
  <c r="H1546" i="37"/>
  <c r="H1547" i="37"/>
  <c r="H1548" i="37"/>
  <c r="H1549" i="37"/>
  <c r="H1550" i="37"/>
  <c r="H1551" i="37"/>
  <c r="H1552" i="37"/>
  <c r="H1553" i="37"/>
  <c r="H1554" i="37"/>
  <c r="H1555" i="37"/>
  <c r="H1556" i="37"/>
  <c r="H1557" i="37"/>
  <c r="H1558" i="37"/>
  <c r="H1559" i="37"/>
  <c r="H1560" i="37"/>
  <c r="H1561" i="37"/>
  <c r="H1562" i="37"/>
  <c r="H1563" i="37"/>
  <c r="H1564" i="37"/>
  <c r="H1566" i="37"/>
  <c r="H1567" i="37"/>
  <c r="H1568" i="37"/>
  <c r="H1569" i="37"/>
  <c r="H1572" i="37"/>
  <c r="H1573" i="37"/>
  <c r="H1574" i="37"/>
  <c r="H1575" i="37"/>
  <c r="H1577" i="37"/>
  <c r="H1579" i="37"/>
  <c r="H1580" i="37"/>
  <c r="H1439" i="37"/>
  <c r="H1440" i="37"/>
  <c r="H1442" i="37"/>
  <c r="H1443" i="37"/>
  <c r="H1444" i="37"/>
  <c r="H1446" i="37"/>
  <c r="H1447" i="37"/>
  <c r="H1448" i="37"/>
  <c r="H1449" i="37"/>
  <c r="H1450" i="37"/>
  <c r="H1451" i="37"/>
  <c r="H1452" i="37"/>
  <c r="H1455" i="37"/>
  <c r="H1456" i="37"/>
  <c r="H1458" i="37"/>
  <c r="H1459" i="37"/>
  <c r="H1462" i="37"/>
  <c r="H1463" i="37"/>
  <c r="H1464" i="37"/>
  <c r="H1466" i="37"/>
  <c r="H1467" i="37"/>
  <c r="H1468" i="37"/>
  <c r="H1471" i="37"/>
  <c r="H1472" i="37"/>
  <c r="H1476" i="37"/>
  <c r="H1479" i="37"/>
  <c r="H1300" i="37"/>
  <c r="H1301" i="37"/>
  <c r="H1302" i="37"/>
  <c r="H1303" i="37"/>
  <c r="H1305" i="37"/>
  <c r="H1306" i="37"/>
  <c r="H1308" i="37"/>
  <c r="H1309" i="37"/>
  <c r="H1310" i="37"/>
  <c r="H1311" i="37"/>
  <c r="H1312" i="37"/>
  <c r="H1313" i="37"/>
  <c r="H1314" i="37"/>
  <c r="H1315" i="37"/>
  <c r="H1316"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5" i="37"/>
  <c r="H1356" i="37"/>
  <c r="H1357" i="37"/>
  <c r="H1358" i="37"/>
  <c r="H1359" i="37"/>
  <c r="H1360" i="37"/>
  <c r="H1361" i="37"/>
  <c r="H1362" i="37"/>
  <c r="H1363" i="37"/>
  <c r="H1364" i="37"/>
  <c r="H1365" i="37"/>
  <c r="H1366" i="37"/>
  <c r="H1367" i="37"/>
  <c r="H1368" i="37"/>
  <c r="H1370" i="37"/>
  <c r="H1371" i="37"/>
  <c r="H1372" i="37"/>
  <c r="H1373" i="37"/>
  <c r="H1374" i="37"/>
  <c r="H1375" i="37"/>
  <c r="H1376" i="37"/>
  <c r="H1377" i="37"/>
  <c r="H1378" i="37"/>
  <c r="H1379" i="37"/>
  <c r="H1380" i="37"/>
  <c r="H1381" i="37"/>
  <c r="H1382" i="37"/>
  <c r="H1384"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4" i="37"/>
  <c r="H1425" i="37"/>
  <c r="H1426" i="37"/>
  <c r="H1427" i="37"/>
  <c r="H1428" i="37"/>
  <c r="H1429" i="37"/>
  <c r="H1430" i="37"/>
  <c r="H1431" i="37"/>
  <c r="H1432" i="37"/>
  <c r="H1433" i="37"/>
  <c r="H1434" i="37"/>
  <c r="C18" i="42"/>
  <c r="B7" i="33"/>
  <c r="E76" i="27"/>
  <c r="D1048" i="37"/>
  <c r="D76" i="27"/>
  <c r="C1048" i="37"/>
  <c r="L7" i="3"/>
  <c r="F7" i="3"/>
  <c r="A289" i="3"/>
  <c r="A290" i="3"/>
  <c r="A291" i="3"/>
  <c r="A292" i="3"/>
  <c r="D472" i="1"/>
  <c r="E472" i="1"/>
  <c r="D460" i="37"/>
  <c r="D491" i="1"/>
  <c r="C479" i="37"/>
  <c r="E491" i="1"/>
  <c r="D536" i="1"/>
  <c r="E536" i="1"/>
  <c r="D524" i="37"/>
  <c r="D600" i="1"/>
  <c r="E600" i="1"/>
  <c r="D588" i="37"/>
  <c r="B78" i="3"/>
  <c r="B66" i="3"/>
  <c r="B65" i="3"/>
  <c r="B63" i="3"/>
  <c r="B64" i="3"/>
  <c r="B67" i="3"/>
  <c r="B69" i="3"/>
  <c r="B70" i="3"/>
  <c r="B42" i="3"/>
  <c r="B36" i="3"/>
  <c r="B35" i="3"/>
  <c r="M26" i="3"/>
  <c r="N26" i="3"/>
  <c r="F26" i="3"/>
  <c r="B26" i="3"/>
  <c r="M25" i="3"/>
  <c r="N25" i="3"/>
  <c r="F25" i="3"/>
  <c r="D159" i="1"/>
  <c r="D158" i="1"/>
  <c r="C149" i="37"/>
  <c r="D165" i="1"/>
  <c r="C155" i="37"/>
  <c r="E159" i="1"/>
  <c r="D149" i="37"/>
  <c r="E165" i="1"/>
  <c r="D155" i="37"/>
  <c r="E158" i="1"/>
  <c r="D148" i="37"/>
  <c r="D14" i="1"/>
  <c r="D23" i="1"/>
  <c r="D29" i="1"/>
  <c r="C19" i="37"/>
  <c r="D35" i="1"/>
  <c r="C25" i="37"/>
  <c r="D43" i="1"/>
  <c r="C33" i="37"/>
  <c r="H33" i="37"/>
  <c r="D46" i="1"/>
  <c r="C36" i="37"/>
  <c r="D51" i="1"/>
  <c r="C41" i="37"/>
  <c r="D50" i="1"/>
  <c r="C40" i="37"/>
  <c r="D57" i="1"/>
  <c r="C47" i="37"/>
  <c r="D60" i="1"/>
  <c r="C50" i="37"/>
  <c r="D65" i="1"/>
  <c r="C55" i="37"/>
  <c r="D68" i="1"/>
  <c r="D71" i="1"/>
  <c r="C61" i="37"/>
  <c r="D74" i="1"/>
  <c r="C64" i="37"/>
  <c r="D80" i="1"/>
  <c r="C70" i="37"/>
  <c r="D83" i="1"/>
  <c r="D89" i="1"/>
  <c r="C79" i="37"/>
  <c r="D97" i="1"/>
  <c r="C87" i="37"/>
  <c r="D104" i="1"/>
  <c r="C94" i="37"/>
  <c r="D113" i="1"/>
  <c r="C103" i="37"/>
  <c r="D118" i="1"/>
  <c r="C108" i="37"/>
  <c r="D126" i="1"/>
  <c r="C116" i="37"/>
  <c r="D131" i="1"/>
  <c r="C121" i="37"/>
  <c r="D134" i="1"/>
  <c r="C124" i="37"/>
  <c r="D130" i="1"/>
  <c r="C120" i="37"/>
  <c r="D140" i="1"/>
  <c r="D146" i="1"/>
  <c r="C136" i="37"/>
  <c r="D145" i="1"/>
  <c r="C135" i="37"/>
  <c r="E14" i="1"/>
  <c r="D4" i="37"/>
  <c r="E23" i="1"/>
  <c r="D13" i="37"/>
  <c r="E29" i="1"/>
  <c r="D19" i="37"/>
  <c r="H19" i="37"/>
  <c r="E35" i="1"/>
  <c r="E43" i="1"/>
  <c r="D33" i="37"/>
  <c r="E46" i="1"/>
  <c r="D36" i="37"/>
  <c r="E51" i="1"/>
  <c r="E57" i="1"/>
  <c r="D47" i="37"/>
  <c r="E60" i="1"/>
  <c r="D50" i="37"/>
  <c r="E65" i="1"/>
  <c r="D55" i="37"/>
  <c r="E68" i="1"/>
  <c r="D58" i="37"/>
  <c r="H58" i="37"/>
  <c r="E71" i="1"/>
  <c r="D61" i="37"/>
  <c r="E74" i="1"/>
  <c r="D64" i="37"/>
  <c r="E80" i="1"/>
  <c r="D70" i="37"/>
  <c r="E83" i="1"/>
  <c r="D73" i="37"/>
  <c r="E89" i="1"/>
  <c r="D79" i="37"/>
  <c r="E97" i="1"/>
  <c r="D87" i="37"/>
  <c r="H87" i="37"/>
  <c r="E104" i="1"/>
  <c r="D94" i="37"/>
  <c r="E113" i="1"/>
  <c r="D103" i="37"/>
  <c r="E118" i="1"/>
  <c r="D108" i="37"/>
  <c r="E126" i="1"/>
  <c r="F126" i="1"/>
  <c r="D116" i="37"/>
  <c r="G116" i="37"/>
  <c r="E131" i="1"/>
  <c r="D121" i="37"/>
  <c r="E134" i="1"/>
  <c r="D124" i="37"/>
  <c r="E130" i="1"/>
  <c r="D120" i="37"/>
  <c r="H120" i="37"/>
  <c r="E140" i="1"/>
  <c r="D130" i="37"/>
  <c r="E139" i="1"/>
  <c r="D129" i="37"/>
  <c r="E146" i="1"/>
  <c r="D136" i="37"/>
  <c r="E145" i="1"/>
  <c r="D135" i="37"/>
  <c r="D77" i="1"/>
  <c r="C67" i="37"/>
  <c r="E77" i="1"/>
  <c r="D67" i="37"/>
  <c r="D170" i="1"/>
  <c r="C160" i="37"/>
  <c r="D175" i="1"/>
  <c r="D183" i="1"/>
  <c r="C173" i="37"/>
  <c r="D194" i="1"/>
  <c r="C184" i="37"/>
  <c r="D203" i="1"/>
  <c r="D208" i="1"/>
  <c r="C198" i="37"/>
  <c r="D216" i="1"/>
  <c r="C206" i="37"/>
  <c r="D222" i="1"/>
  <c r="D225" i="1"/>
  <c r="C215" i="37"/>
  <c r="D231" i="1"/>
  <c r="C221" i="37"/>
  <c r="D234" i="1"/>
  <c r="D237" i="1"/>
  <c r="C227" i="37"/>
  <c r="D242" i="1"/>
  <c r="C232" i="37"/>
  <c r="D246" i="1"/>
  <c r="C236" i="37"/>
  <c r="D250" i="1"/>
  <c r="C240" i="37"/>
  <c r="D253" i="1"/>
  <c r="C243" i="37"/>
  <c r="D259" i="1"/>
  <c r="C249" i="37"/>
  <c r="D265" i="1"/>
  <c r="D270" i="1"/>
  <c r="C260" i="37"/>
  <c r="D274" i="1"/>
  <c r="C264" i="37"/>
  <c r="D279" i="1"/>
  <c r="C269" i="37"/>
  <c r="H269" i="37"/>
  <c r="D285" i="1"/>
  <c r="C275" i="37"/>
  <c r="E170" i="1"/>
  <c r="D160" i="37"/>
  <c r="E175" i="1"/>
  <c r="D165" i="37"/>
  <c r="H165" i="37"/>
  <c r="E183" i="1"/>
  <c r="D173" i="37"/>
  <c r="E194" i="1"/>
  <c r="D184" i="37"/>
  <c r="E203" i="1"/>
  <c r="D193" i="37"/>
  <c r="E208" i="1"/>
  <c r="D198" i="37"/>
  <c r="E216" i="1"/>
  <c r="E202" i="1"/>
  <c r="D206" i="37"/>
  <c r="E222" i="1"/>
  <c r="D212" i="37"/>
  <c r="E225" i="1"/>
  <c r="D215" i="37"/>
  <c r="E221" i="1"/>
  <c r="D211" i="37"/>
  <c r="E231" i="1"/>
  <c r="E234" i="1"/>
  <c r="D224" i="37"/>
  <c r="E237" i="1"/>
  <c r="D227" i="37"/>
  <c r="E242" i="1"/>
  <c r="D232" i="37"/>
  <c r="E246" i="1"/>
  <c r="D236" i="37"/>
  <c r="E250" i="1"/>
  <c r="D240" i="37"/>
  <c r="E253" i="1"/>
  <c r="D243" i="37"/>
  <c r="E259" i="1"/>
  <c r="G188" i="3"/>
  <c r="E188" i="3"/>
  <c r="B188" i="3"/>
  <c r="E265" i="1"/>
  <c r="D255" i="37"/>
  <c r="E270" i="1"/>
  <c r="D260" i="37"/>
  <c r="E274" i="1"/>
  <c r="E279" i="1"/>
  <c r="D269" i="37"/>
  <c r="E285" i="1"/>
  <c r="D275" i="37"/>
  <c r="D293" i="1"/>
  <c r="C283" i="37"/>
  <c r="E293" i="1"/>
  <c r="D283" i="37"/>
  <c r="D294" i="1"/>
  <c r="C284" i="37"/>
  <c r="E294" i="1"/>
  <c r="D284" i="37"/>
  <c r="D306" i="1"/>
  <c r="C295" i="37"/>
  <c r="H295" i="37"/>
  <c r="D310" i="1"/>
  <c r="C299" i="37"/>
  <c r="H299" i="37"/>
  <c r="D318" i="1"/>
  <c r="D317" i="1"/>
  <c r="D323" i="1"/>
  <c r="C312" i="37"/>
  <c r="H312" i="37"/>
  <c r="D332" i="1"/>
  <c r="C321" i="37"/>
  <c r="H321" i="37"/>
  <c r="D337" i="1"/>
  <c r="C326" i="37"/>
  <c r="D342" i="1"/>
  <c r="C331" i="37"/>
  <c r="D345" i="1"/>
  <c r="C334" i="37"/>
  <c r="H334" i="37"/>
  <c r="D351" i="1"/>
  <c r="C340" i="37"/>
  <c r="D350" i="1"/>
  <c r="C339" i="37"/>
  <c r="D354" i="1"/>
  <c r="C343" i="37"/>
  <c r="H343" i="37"/>
  <c r="E306" i="1"/>
  <c r="D295" i="37"/>
  <c r="E310" i="1"/>
  <c r="D299" i="37"/>
  <c r="E305" i="1"/>
  <c r="D294" i="37"/>
  <c r="E318" i="1"/>
  <c r="E323" i="1"/>
  <c r="D312" i="37"/>
  <c r="E332" i="1"/>
  <c r="D321" i="37"/>
  <c r="E337" i="1"/>
  <c r="D326" i="37"/>
  <c r="E342" i="1"/>
  <c r="D331" i="37"/>
  <c r="E345" i="1"/>
  <c r="D334" i="37"/>
  <c r="E351" i="1"/>
  <c r="D340" i="37"/>
  <c r="E350" i="1"/>
  <c r="D339" i="37"/>
  <c r="E354" i="1"/>
  <c r="D343" i="37"/>
  <c r="D358" i="1"/>
  <c r="C347" i="37"/>
  <c r="H347" i="37"/>
  <c r="D362" i="1"/>
  <c r="D370" i="1"/>
  <c r="D375" i="1"/>
  <c r="C364" i="37"/>
  <c r="D384" i="1"/>
  <c r="D389" i="1"/>
  <c r="C378" i="37"/>
  <c r="D394" i="1"/>
  <c r="C383" i="37"/>
  <c r="H383" i="37"/>
  <c r="D397" i="1"/>
  <c r="C386" i="37"/>
  <c r="G386" i="37"/>
  <c r="D403" i="1"/>
  <c r="C392" i="37"/>
  <c r="D402" i="1"/>
  <c r="C391" i="37"/>
  <c r="D406" i="1"/>
  <c r="C395" i="37"/>
  <c r="H395" i="37"/>
  <c r="D408" i="1"/>
  <c r="E358" i="1"/>
  <c r="D347" i="37"/>
  <c r="E362" i="1"/>
  <c r="D351" i="37"/>
  <c r="E357" i="1"/>
  <c r="D346" i="37"/>
  <c r="E370" i="1"/>
  <c r="D359" i="37"/>
  <c r="E375" i="1"/>
  <c r="D364" i="37"/>
  <c r="E384" i="1"/>
  <c r="D373" i="37"/>
  <c r="E389" i="1"/>
  <c r="E394" i="1"/>
  <c r="D383" i="37"/>
  <c r="E397" i="1"/>
  <c r="D386" i="37"/>
  <c r="E403" i="1"/>
  <c r="E406" i="1"/>
  <c r="D395" i="37"/>
  <c r="E408" i="1"/>
  <c r="D397" i="37"/>
  <c r="D422" i="1"/>
  <c r="C411" i="37"/>
  <c r="E422" i="1"/>
  <c r="D411" i="37"/>
  <c r="D423" i="1"/>
  <c r="C412" i="37"/>
  <c r="E423" i="1"/>
  <c r="E650" i="1"/>
  <c r="D424" i="1"/>
  <c r="C413" i="37"/>
  <c r="E424" i="1"/>
  <c r="D413" i="37"/>
  <c r="H413" i="37"/>
  <c r="D428" i="1"/>
  <c r="D433" i="1"/>
  <c r="D436" i="1"/>
  <c r="C424" i="37"/>
  <c r="D441" i="1"/>
  <c r="C429" i="37"/>
  <c r="D448" i="1"/>
  <c r="C436" i="37"/>
  <c r="H436" i="37"/>
  <c r="D453" i="1"/>
  <c r="C441" i="37"/>
  <c r="D461" i="1"/>
  <c r="C449" i="37"/>
  <c r="D466" i="1"/>
  <c r="C454" i="37"/>
  <c r="H454" i="37"/>
  <c r="D469" i="1"/>
  <c r="C457" i="37"/>
  <c r="D475" i="1"/>
  <c r="C463" i="37"/>
  <c r="D479" i="1"/>
  <c r="C467" i="37"/>
  <c r="H467" i="37"/>
  <c r="D484" i="1"/>
  <c r="C472" i="37"/>
  <c r="H472" i="37"/>
  <c r="D487" i="1"/>
  <c r="C475" i="37"/>
  <c r="G475" i="37"/>
  <c r="D496" i="1"/>
  <c r="C484" i="37"/>
  <c r="H484" i="37"/>
  <c r="D501" i="1"/>
  <c r="D508" i="1"/>
  <c r="C496" i="37"/>
  <c r="D513" i="1"/>
  <c r="C501" i="37"/>
  <c r="D522" i="1"/>
  <c r="C510" i="37"/>
  <c r="H510" i="37"/>
  <c r="D525" i="1"/>
  <c r="C513" i="37"/>
  <c r="D528" i="1"/>
  <c r="D531" i="1"/>
  <c r="C519" i="37"/>
  <c r="G519" i="37"/>
  <c r="D521" i="1"/>
  <c r="C509" i="37"/>
  <c r="E428" i="1"/>
  <c r="D416" i="37"/>
  <c r="E433" i="1"/>
  <c r="D421" i="37"/>
  <c r="E436" i="1"/>
  <c r="D424" i="37"/>
  <c r="E441" i="1"/>
  <c r="D429" i="37"/>
  <c r="E448" i="1"/>
  <c r="D436" i="37"/>
  <c r="E453" i="1"/>
  <c r="D441" i="37"/>
  <c r="E461" i="1"/>
  <c r="D449" i="37"/>
  <c r="E466" i="1"/>
  <c r="D454" i="37"/>
  <c r="E469" i="1"/>
  <c r="D457" i="37"/>
  <c r="E475" i="1"/>
  <c r="D463" i="37"/>
  <c r="G463" i="37"/>
  <c r="E479" i="1"/>
  <c r="D467" i="37"/>
  <c r="E484" i="1"/>
  <c r="D472" i="37"/>
  <c r="E487" i="1"/>
  <c r="D475" i="37"/>
  <c r="H475" i="37"/>
  <c r="E496" i="1"/>
  <c r="D484" i="37"/>
  <c r="E501" i="1"/>
  <c r="D489" i="37"/>
  <c r="E508" i="1"/>
  <c r="D496" i="37"/>
  <c r="E513" i="1"/>
  <c r="D501" i="37"/>
  <c r="E522" i="1"/>
  <c r="D510" i="37"/>
  <c r="E525" i="1"/>
  <c r="E528" i="1"/>
  <c r="D516" i="37"/>
  <c r="E531" i="1"/>
  <c r="D519" i="37"/>
  <c r="D541" i="1"/>
  <c r="C529" i="37"/>
  <c r="D544" i="1"/>
  <c r="C532" i="37"/>
  <c r="D549" i="1"/>
  <c r="C537" i="37"/>
  <c r="D556" i="1"/>
  <c r="D561" i="1"/>
  <c r="C549" i="37"/>
  <c r="D569" i="1"/>
  <c r="C557" i="37"/>
  <c r="D574" i="1"/>
  <c r="C562" i="37"/>
  <c r="D577" i="1"/>
  <c r="C565" i="37"/>
  <c r="D580" i="1"/>
  <c r="C568" i="37"/>
  <c r="D583" i="1"/>
  <c r="D573" i="1"/>
  <c r="D587" i="1"/>
  <c r="C575" i="37"/>
  <c r="D591" i="1"/>
  <c r="C579" i="37"/>
  <c r="D593" i="1"/>
  <c r="C581" i="37"/>
  <c r="D596" i="1"/>
  <c r="D605" i="1"/>
  <c r="C593" i="37"/>
  <c r="H593" i="37"/>
  <c r="D609" i="1"/>
  <c r="C597" i="37"/>
  <c r="D611" i="1"/>
  <c r="D618" i="1"/>
  <c r="C606" i="37"/>
  <c r="H606" i="37"/>
  <c r="D623" i="1"/>
  <c r="C611" i="37"/>
  <c r="D632" i="1"/>
  <c r="D635" i="1"/>
  <c r="C623" i="37"/>
  <c r="D638" i="1"/>
  <c r="C626" i="37"/>
  <c r="H626" i="37"/>
  <c r="E541" i="1"/>
  <c r="D529" i="37"/>
  <c r="E544" i="1"/>
  <c r="D532" i="37"/>
  <c r="E549" i="1"/>
  <c r="D537" i="37"/>
  <c r="E556" i="1"/>
  <c r="E561" i="1"/>
  <c r="D549" i="37"/>
  <c r="E569" i="1"/>
  <c r="D557" i="37"/>
  <c r="E574" i="1"/>
  <c r="D562" i="37"/>
  <c r="E577" i="1"/>
  <c r="D565" i="37"/>
  <c r="E580" i="1"/>
  <c r="D568" i="37"/>
  <c r="E583" i="1"/>
  <c r="D571" i="37"/>
  <c r="E573" i="1"/>
  <c r="D561" i="37"/>
  <c r="E587" i="1"/>
  <c r="D575" i="37"/>
  <c r="E591" i="1"/>
  <c r="D579" i="37"/>
  <c r="E593" i="1"/>
  <c r="D581" i="37"/>
  <c r="E596" i="1"/>
  <c r="D584" i="37"/>
  <c r="E605" i="1"/>
  <c r="D593" i="37"/>
  <c r="E609" i="1"/>
  <c r="D597" i="37"/>
  <c r="E611" i="1"/>
  <c r="E618" i="1"/>
  <c r="D606" i="37"/>
  <c r="E623" i="1"/>
  <c r="D611" i="37"/>
  <c r="E632" i="1"/>
  <c r="E635" i="1"/>
  <c r="D623" i="37"/>
  <c r="E638" i="1"/>
  <c r="D626" i="37"/>
  <c r="D658" i="1"/>
  <c r="C645" i="37"/>
  <c r="E658" i="1"/>
  <c r="D645" i="37"/>
  <c r="K60" i="42"/>
  <c r="I63" i="42"/>
  <c r="I62" i="42"/>
  <c r="I61" i="42"/>
  <c r="I60" i="42"/>
  <c r="A3" i="47"/>
  <c r="B4" i="47"/>
  <c r="D15" i="47"/>
  <c r="C1483" i="37"/>
  <c r="D25" i="47"/>
  <c r="C1493" i="37"/>
  <c r="G1493" i="37"/>
  <c r="D33" i="47"/>
  <c r="C1501" i="37"/>
  <c r="D43" i="47"/>
  <c r="C1511" i="37"/>
  <c r="G1511" i="37"/>
  <c r="D51" i="47"/>
  <c r="C1519" i="37"/>
  <c r="G1519" i="37"/>
  <c r="D57" i="47"/>
  <c r="C1525" i="37"/>
  <c r="D62" i="47"/>
  <c r="C1530" i="37"/>
  <c r="D67" i="47"/>
  <c r="C1535" i="37"/>
  <c r="G1535" i="37"/>
  <c r="D72" i="47"/>
  <c r="C1540" i="37"/>
  <c r="G1540" i="37"/>
  <c r="D77" i="47"/>
  <c r="C1545" i="37"/>
  <c r="D82" i="47"/>
  <c r="C1550" i="37"/>
  <c r="D87" i="47"/>
  <c r="C1555" i="37"/>
  <c r="D92" i="47"/>
  <c r="C1560" i="37"/>
  <c r="G1560" i="37"/>
  <c r="D97" i="47"/>
  <c r="C1565" i="37"/>
  <c r="H1565" i="37"/>
  <c r="D102" i="47"/>
  <c r="C1570" i="37"/>
  <c r="H1570" i="37"/>
  <c r="D108" i="47"/>
  <c r="C1576" i="3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E247" i="27"/>
  <c r="D1219" i="37"/>
  <c r="E251" i="27"/>
  <c r="D1223" i="37"/>
  <c r="G1223" i="37"/>
  <c r="E255" i="27"/>
  <c r="D1227" i="37"/>
  <c r="G1227" i="37"/>
  <c r="D244" i="27"/>
  <c r="C1216" i="37"/>
  <c r="D247" i="27"/>
  <c r="C1219" i="37"/>
  <c r="H1219" i="37"/>
  <c r="D243" i="27"/>
  <c r="D251" i="27"/>
  <c r="C1223" i="37"/>
  <c r="D255" i="27"/>
  <c r="C1227" i="37"/>
  <c r="D250" i="27"/>
  <c r="C1222"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3" i="3"/>
  <c r="A295" i="3"/>
  <c r="A296" i="3"/>
  <c r="A297" i="3"/>
  <c r="A299" i="3"/>
  <c r="A300" i="3"/>
  <c r="A301" i="3"/>
  <c r="A303" i="3"/>
  <c r="A304" i="3"/>
  <c r="F277" i="3"/>
  <c r="F273" i="3"/>
  <c r="E170" i="27"/>
  <c r="D1142" i="37"/>
  <c r="D170" i="27"/>
  <c r="C1142" i="37"/>
  <c r="H1142" i="37"/>
  <c r="A3" i="33"/>
  <c r="A3" i="36"/>
  <c r="A3" i="27"/>
  <c r="A3" i="1"/>
  <c r="A5" i="42"/>
  <c r="F171" i="27"/>
  <c r="F172" i="27"/>
  <c r="F173" i="27"/>
  <c r="F174" i="27"/>
  <c r="F175" i="27"/>
  <c r="D58" i="27"/>
  <c r="C1030" i="37"/>
  <c r="H1030" i="37"/>
  <c r="E58" i="27"/>
  <c r="D1030" i="37"/>
  <c r="D62" i="27"/>
  <c r="C1034" i="37"/>
  <c r="H1034" i="37"/>
  <c r="E62" i="27"/>
  <c r="D1034" i="37"/>
  <c r="D155" i="27"/>
  <c r="C1127" i="37"/>
  <c r="H1127" i="37"/>
  <c r="D152" i="27"/>
  <c r="D85" i="27"/>
  <c r="C1057" i="37"/>
  <c r="G1057" i="37"/>
  <c r="D84" i="27"/>
  <c r="C1056" i="37"/>
  <c r="H1056" i="37"/>
  <c r="D94" i="27"/>
  <c r="D112" i="27"/>
  <c r="C1084" i="37"/>
  <c r="D125" i="27"/>
  <c r="C1097" i="37"/>
  <c r="G1097" i="37"/>
  <c r="D132" i="27"/>
  <c r="D141" i="27"/>
  <c r="C1113" i="37"/>
  <c r="G1113" i="37"/>
  <c r="D148" i="27"/>
  <c r="C1120" i="37"/>
  <c r="H1120" i="37"/>
  <c r="D140" i="27"/>
  <c r="D176" i="27"/>
  <c r="C1148" i="37"/>
  <c r="E155" i="27"/>
  <c r="D1127" i="37"/>
  <c r="E152" i="27"/>
  <c r="E75" i="27"/>
  <c r="D1047" i="37"/>
  <c r="E85" i="27"/>
  <c r="D1057" i="37"/>
  <c r="E84" i="27"/>
  <c r="D1056" i="37"/>
  <c r="E94" i="27"/>
  <c r="E112" i="27"/>
  <c r="D1084" i="37"/>
  <c r="E125" i="27"/>
  <c r="D1097" i="37"/>
  <c r="E132" i="27"/>
  <c r="D1104" i="37"/>
  <c r="E141" i="27"/>
  <c r="D1113" i="37"/>
  <c r="E148" i="27"/>
  <c r="D1120" i="37"/>
  <c r="E140" i="27"/>
  <c r="D1112" i="37"/>
  <c r="E176" i="27"/>
  <c r="D1148" i="37"/>
  <c r="D185" i="27"/>
  <c r="C1157" i="37"/>
  <c r="G1157" i="37"/>
  <c r="D182" i="27"/>
  <c r="G290" i="3"/>
  <c r="E290" i="3"/>
  <c r="B290" i="3"/>
  <c r="D196" i="27"/>
  <c r="C1168" i="37"/>
  <c r="D203" i="27"/>
  <c r="C1175" i="37"/>
  <c r="G1175" i="37"/>
  <c r="D195" i="27"/>
  <c r="C1167" i="37"/>
  <c r="D212" i="27"/>
  <c r="D229" i="27"/>
  <c r="C1201" i="37"/>
  <c r="G1201" i="37"/>
  <c r="D239" i="27"/>
  <c r="C1211" i="37"/>
  <c r="H1211" i="37"/>
  <c r="E185" i="27"/>
  <c r="D1157" i="37"/>
  <c r="E182" i="27"/>
  <c r="D1154" i="37"/>
  <c r="E196" i="27"/>
  <c r="D1168" i="37"/>
  <c r="H1168" i="37"/>
  <c r="E203" i="27"/>
  <c r="D1175" i="37"/>
  <c r="E212" i="27"/>
  <c r="D1184" i="37"/>
  <c r="E229" i="27"/>
  <c r="D1201" i="37"/>
  <c r="E211" i="27"/>
  <c r="E239" i="27"/>
  <c r="D1211" i="37"/>
  <c r="F91" i="27"/>
  <c r="L32" i="37"/>
  <c r="K32" i="37"/>
  <c r="F296" i="3"/>
  <c r="B32" i="3"/>
  <c r="B34" i="3"/>
  <c r="B43" i="3"/>
  <c r="B51" i="3"/>
  <c r="B53" i="3"/>
  <c r="B57" i="3"/>
  <c r="B59" i="3"/>
  <c r="B61" i="3"/>
  <c r="B74" i="3"/>
  <c r="B75" i="3"/>
  <c r="B79" i="3"/>
  <c r="B83" i="3"/>
  <c r="B85" i="3"/>
  <c r="B87" i="3"/>
  <c r="B89" i="3"/>
  <c r="B91" i="3"/>
  <c r="B95" i="3"/>
  <c r="B101" i="3"/>
  <c r="B103" i="3"/>
  <c r="B107" i="3"/>
  <c r="B109" i="3"/>
  <c r="B111" i="3"/>
  <c r="B113" i="3"/>
  <c r="B115" i="3"/>
  <c r="B117" i="3"/>
  <c r="B121" i="3"/>
  <c r="B123" i="3"/>
  <c r="B131" i="3"/>
  <c r="B141" i="3"/>
  <c r="B143" i="3"/>
  <c r="B149" i="3"/>
  <c r="F280" i="3"/>
  <c r="F281" i="3"/>
  <c r="F284" i="3"/>
  <c r="F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F224" i="3"/>
  <c r="B224" i="3"/>
  <c r="M221" i="3"/>
  <c r="M222" i="3"/>
  <c r="D14" i="27"/>
  <c r="C986" i="37"/>
  <c r="H986" i="37"/>
  <c r="F304" i="3"/>
  <c r="F303" i="3"/>
  <c r="F300" i="3"/>
  <c r="F299" i="3"/>
  <c r="F297" i="3"/>
  <c r="F295" i="3"/>
  <c r="F294" i="3"/>
  <c r="F293" i="3"/>
  <c r="F292" i="3"/>
  <c r="F290" i="3"/>
  <c r="F289" i="3"/>
  <c r="F288" i="3"/>
  <c r="F286" i="3"/>
  <c r="F285" i="3"/>
  <c r="F283" i="3"/>
  <c r="F282" i="3"/>
  <c r="F276" i="3"/>
  <c r="L274" i="3"/>
  <c r="F274" i="3"/>
  <c r="L271" i="3"/>
  <c r="F271" i="3"/>
  <c r="B271" i="3"/>
  <c r="M271" i="3"/>
  <c r="L270" i="3"/>
  <c r="F270" i="3"/>
  <c r="B270" i="3"/>
  <c r="M270" i="3"/>
  <c r="L269" i="3"/>
  <c r="M269" i="3"/>
  <c r="L268" i="3"/>
  <c r="F268" i="3"/>
  <c r="B268" i="3"/>
  <c r="M268" i="3"/>
  <c r="L267" i="3"/>
  <c r="F267" i="3"/>
  <c r="B267" i="3"/>
  <c r="M267" i="3"/>
  <c r="L266" i="3"/>
  <c r="M266" i="3"/>
  <c r="F266" i="3"/>
  <c r="L265" i="3"/>
  <c r="M265" i="3"/>
  <c r="L264" i="3"/>
  <c r="M264" i="3"/>
  <c r="F264" i="3"/>
  <c r="L263" i="3"/>
  <c r="F263" i="3"/>
  <c r="B263" i="3"/>
  <c r="M263" i="3"/>
  <c r="L262" i="3"/>
  <c r="M262" i="3"/>
  <c r="L261" i="3"/>
  <c r="F261" i="3"/>
  <c r="B261" i="3"/>
  <c r="M261" i="3"/>
  <c r="L260" i="3"/>
  <c r="M260" i="3"/>
  <c r="F260" i="3"/>
  <c r="L259" i="3"/>
  <c r="M259" i="3"/>
  <c r="L258" i="3"/>
  <c r="M258" i="3"/>
  <c r="L257" i="3"/>
  <c r="F257" i="3"/>
  <c r="B257" i="3"/>
  <c r="M257" i="3"/>
  <c r="L256" i="3"/>
  <c r="M256" i="3"/>
  <c r="F256" i="3"/>
  <c r="L255" i="3"/>
  <c r="F255" i="3"/>
  <c r="B255" i="3"/>
  <c r="M255" i="3"/>
  <c r="L254" i="3"/>
  <c r="M254" i="3"/>
  <c r="L253" i="3"/>
  <c r="F253" i="3"/>
  <c r="B253" i="3"/>
  <c r="M253" i="3"/>
  <c r="L252" i="3"/>
  <c r="M252" i="3"/>
  <c r="L251" i="3"/>
  <c r="M251" i="3"/>
  <c r="L250" i="3"/>
  <c r="M250" i="3"/>
  <c r="F250" i="3"/>
  <c r="L249" i="3"/>
  <c r="F249" i="3"/>
  <c r="B249" i="3"/>
  <c r="M249" i="3"/>
  <c r="L248" i="3"/>
  <c r="M248" i="3"/>
  <c r="L247" i="3"/>
  <c r="M247" i="3"/>
  <c r="L246" i="3"/>
  <c r="M246" i="3"/>
  <c r="F246" i="3"/>
  <c r="L245" i="3"/>
  <c r="F245" i="3"/>
  <c r="B245" i="3"/>
  <c r="M245" i="3"/>
  <c r="L244" i="3"/>
  <c r="M244" i="3"/>
  <c r="L243" i="3"/>
  <c r="M243" i="3"/>
  <c r="L242" i="3"/>
  <c r="M242" i="3"/>
  <c r="L241" i="3"/>
  <c r="F241" i="3"/>
  <c r="B241" i="3"/>
  <c r="M241" i="3"/>
  <c r="L240" i="3"/>
  <c r="M240" i="3"/>
  <c r="F240" i="3"/>
  <c r="L239" i="3"/>
  <c r="M239" i="3"/>
  <c r="L238" i="3"/>
  <c r="M238" i="3"/>
  <c r="L237" i="3"/>
  <c r="M237" i="3"/>
  <c r="L236" i="3"/>
  <c r="M236" i="3"/>
  <c r="L235" i="3"/>
  <c r="M235" i="3"/>
  <c r="L234" i="3"/>
  <c r="M234" i="3"/>
  <c r="F234" i="3"/>
  <c r="L233" i="3"/>
  <c r="F233" i="3"/>
  <c r="B233" i="3"/>
  <c r="M233" i="3"/>
  <c r="L232" i="3"/>
  <c r="M232" i="3"/>
  <c r="L231" i="3"/>
  <c r="M231" i="3"/>
  <c r="L230" i="3"/>
  <c r="M230" i="3"/>
  <c r="F230" i="3"/>
  <c r="L229" i="3"/>
  <c r="F229" i="3"/>
  <c r="B229" i="3"/>
  <c r="M229" i="3"/>
  <c r="L228" i="3"/>
  <c r="M228" i="3"/>
  <c r="L227" i="3"/>
  <c r="M227" i="3"/>
  <c r="L226" i="3"/>
  <c r="M226" i="3"/>
  <c r="F226" i="3"/>
  <c r="B226" i="3"/>
  <c r="F225" i="3"/>
  <c r="L223" i="3"/>
  <c r="M223" i="3"/>
  <c r="F223" i="3"/>
  <c r="B223" i="3"/>
  <c r="L222" i="3"/>
  <c r="F222" i="3"/>
  <c r="B222" i="3"/>
  <c r="L221" i="3"/>
  <c r="F221" i="3"/>
  <c r="B221" i="3"/>
  <c r="L220" i="3"/>
  <c r="M220" i="3"/>
  <c r="F220" i="3"/>
  <c r="B220" i="3"/>
  <c r="L219" i="3"/>
  <c r="M219" i="3"/>
  <c r="L218" i="3"/>
  <c r="F218" i="3"/>
  <c r="B218" i="3"/>
  <c r="M218" i="3"/>
  <c r="L217" i="3"/>
  <c r="F217" i="3"/>
  <c r="M217" i="3"/>
  <c r="L216" i="3"/>
  <c r="F216" i="3" s="1"/>
  <c r="B216" i="3" s="1"/>
  <c r="M216" i="3"/>
  <c r="L215" i="3"/>
  <c r="M215" i="3"/>
  <c r="L214" i="3"/>
  <c r="F214" i="3" s="1"/>
  <c r="M214" i="3"/>
  <c r="L213" i="3"/>
  <c r="M213" i="3"/>
  <c r="F213" i="3"/>
  <c r="B213" i="3"/>
  <c r="L212" i="3"/>
  <c r="M212" i="3"/>
  <c r="B5" i="3"/>
  <c r="F302" i="3"/>
  <c r="B63" i="42"/>
  <c r="B62" i="42"/>
  <c r="B61" i="42"/>
  <c r="B42" i="42"/>
  <c r="B41" i="42"/>
  <c r="B40" i="42"/>
  <c r="B39" i="42"/>
  <c r="B47" i="42"/>
  <c r="B46" i="42"/>
  <c r="B45" i="42"/>
  <c r="B44" i="42"/>
  <c r="D13" i="36"/>
  <c r="C1300" i="37"/>
  <c r="D17" i="36"/>
  <c r="D20" i="36"/>
  <c r="C1307" i="37"/>
  <c r="E13" i="36"/>
  <c r="D1300" i="37"/>
  <c r="E17" i="36"/>
  <c r="D1304" i="37"/>
  <c r="E20" i="36"/>
  <c r="D1307" i="37"/>
  <c r="H1307" i="37"/>
  <c r="D29" i="36"/>
  <c r="C1316" i="37"/>
  <c r="E29" i="36"/>
  <c r="D1316" i="37"/>
  <c r="D35" i="36"/>
  <c r="C1322" i="37"/>
  <c r="G1322" i="37"/>
  <c r="E35" i="36"/>
  <c r="D1322" i="37"/>
  <c r="D43" i="36"/>
  <c r="C1330" i="37"/>
  <c r="D46" i="36"/>
  <c r="C1333" i="37"/>
  <c r="H1333" i="37"/>
  <c r="D50" i="36"/>
  <c r="C1337" i="37"/>
  <c r="H1337" i="37"/>
  <c r="D57" i="36"/>
  <c r="D61" i="36"/>
  <c r="C1348" i="37"/>
  <c r="D68" i="36"/>
  <c r="C1355" i="37"/>
  <c r="D73" i="36"/>
  <c r="C1360" i="37"/>
  <c r="G1360" i="37"/>
  <c r="E43" i="36"/>
  <c r="E46" i="36"/>
  <c r="D1333" i="37"/>
  <c r="E50" i="36"/>
  <c r="D1337" i="37"/>
  <c r="E57" i="36"/>
  <c r="D1344" i="37"/>
  <c r="E61" i="36"/>
  <c r="D1348" i="37"/>
  <c r="G1348" i="37"/>
  <c r="E68" i="36"/>
  <c r="D1355" i="37"/>
  <c r="E73" i="36"/>
  <c r="D1360" i="37"/>
  <c r="D82" i="36"/>
  <c r="C1369" i="37"/>
  <c r="H1369" i="37"/>
  <c r="E82" i="36"/>
  <c r="D1369" i="37"/>
  <c r="D89" i="36"/>
  <c r="C1376" i="37"/>
  <c r="G1376" i="37"/>
  <c r="E89" i="36"/>
  <c r="D1376" i="37"/>
  <c r="D97" i="36"/>
  <c r="C1384" i="37"/>
  <c r="G1384" i="37"/>
  <c r="D101" i="36"/>
  <c r="D106" i="36"/>
  <c r="C1393" i="37"/>
  <c r="H1393" i="37"/>
  <c r="E97" i="36"/>
  <c r="D1384" i="37"/>
  <c r="E101" i="36"/>
  <c r="D1388" i="37"/>
  <c r="E106" i="36"/>
  <c r="D1393" i="37"/>
  <c r="D114" i="36"/>
  <c r="C1401" i="37"/>
  <c r="H1401" i="37"/>
  <c r="E114" i="36"/>
  <c r="D1401" i="37"/>
  <c r="D122" i="36"/>
  <c r="C1409" i="37"/>
  <c r="H1409" i="37"/>
  <c r="D125" i="36"/>
  <c r="C1412" i="37"/>
  <c r="G1412" i="37"/>
  <c r="D129" i="36"/>
  <c r="C1416" i="37"/>
  <c r="G1416" i="37"/>
  <c r="E122" i="36"/>
  <c r="D1409" i="37"/>
  <c r="E125" i="36"/>
  <c r="D1412" i="37"/>
  <c r="E129" i="36"/>
  <c r="D1416" i="37"/>
  <c r="H1416" i="37"/>
  <c r="D137" i="36"/>
  <c r="C1424" i="37"/>
  <c r="G1424" i="37"/>
  <c r="E137" i="36"/>
  <c r="D1424" i="37"/>
  <c r="E136" i="36"/>
  <c r="D1423" i="37"/>
  <c r="H1423" i="37"/>
  <c r="D14" i="33"/>
  <c r="D21" i="33"/>
  <c r="C1445" i="37"/>
  <c r="D30" i="33"/>
  <c r="C1454" i="37"/>
  <c r="H1454" i="37"/>
  <c r="D37" i="33"/>
  <c r="C1461" i="37"/>
  <c r="E14" i="33"/>
  <c r="D1438" i="37"/>
  <c r="E21" i="33"/>
  <c r="D1445" i="37"/>
  <c r="E30" i="33"/>
  <c r="D1454" i="37"/>
  <c r="E37" i="33"/>
  <c r="D1461" i="37"/>
  <c r="D46" i="33"/>
  <c r="C1470" i="37"/>
  <c r="D51" i="33"/>
  <c r="D45" i="33"/>
  <c r="C1469" i="37"/>
  <c r="E46" i="33"/>
  <c r="D1470" i="37"/>
  <c r="H1470" i="37"/>
  <c r="E51" i="33"/>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E264" i="27"/>
  <c r="D1236" i="37"/>
  <c r="E263" i="27"/>
  <c r="D1235" i="37"/>
  <c r="F262" i="27"/>
  <c r="F261" i="27"/>
  <c r="F260" i="27"/>
  <c r="F258" i="27"/>
  <c r="F257" i="27"/>
  <c r="F256" i="27"/>
  <c r="F255" i="27"/>
  <c r="F254" i="27"/>
  <c r="F253" i="27"/>
  <c r="F252" i="27"/>
  <c r="F251" i="27"/>
  <c r="F250"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E47" i="27"/>
  <c r="D1019" i="37"/>
  <c r="F46" i="27"/>
  <c r="F45" i="27"/>
  <c r="F44" i="27"/>
  <c r="F43" i="27"/>
  <c r="F42" i="27"/>
  <c r="D41" i="27"/>
  <c r="C1013" i="37"/>
  <c r="E41" i="27"/>
  <c r="D1013" i="37"/>
  <c r="H1013" i="37"/>
  <c r="F40" i="27"/>
  <c r="F39" i="27"/>
  <c r="F38" i="27"/>
  <c r="F37" i="27"/>
  <c r="F36" i="27"/>
  <c r="D35" i="27"/>
  <c r="C1007" i="37"/>
  <c r="H1007" i="37"/>
  <c r="E35" i="27"/>
  <c r="D1007" i="37"/>
  <c r="F34" i="27"/>
  <c r="F33" i="27"/>
  <c r="F32" i="27"/>
  <c r="F31" i="27"/>
  <c r="F30" i="27"/>
  <c r="F29" i="27"/>
  <c r="F28" i="27"/>
  <c r="F27" i="27"/>
  <c r="F26" i="27"/>
  <c r="D25" i="27"/>
  <c r="C997" i="37"/>
  <c r="E25" i="27"/>
  <c r="D997" i="37"/>
  <c r="F24" i="27"/>
  <c r="F23" i="27"/>
  <c r="F22" i="27"/>
  <c r="F21" i="27"/>
  <c r="F20" i="27"/>
  <c r="D19" i="2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600" i="1"/>
  <c r="F632"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7" i="1"/>
  <c r="F405" i="1"/>
  <c r="F404" i="1"/>
  <c r="F403" i="1"/>
  <c r="F401" i="1"/>
  <c r="F400" i="1"/>
  <c r="F399" i="1"/>
  <c r="F398" i="1"/>
  <c r="F396" i="1"/>
  <c r="F395" i="1"/>
  <c r="F394" i="1"/>
  <c r="F393" i="1"/>
  <c r="F392" i="1"/>
  <c r="F391" i="1"/>
  <c r="F390" i="1"/>
  <c r="F388" i="1"/>
  <c r="F387" i="1"/>
  <c r="F386" i="1"/>
  <c r="F385"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4" i="1"/>
  <c r="F343" i="1"/>
  <c r="F341" i="1"/>
  <c r="F340" i="1"/>
  <c r="F339" i="1"/>
  <c r="F338" i="1"/>
  <c r="F337" i="1"/>
  <c r="F336" i="1"/>
  <c r="F335" i="1"/>
  <c r="F334" i="1"/>
  <c r="F333" i="1"/>
  <c r="F331" i="1"/>
  <c r="F330" i="1"/>
  <c r="F329" i="1"/>
  <c r="F328" i="1"/>
  <c r="F327" i="1"/>
  <c r="F326" i="1"/>
  <c r="F325" i="1"/>
  <c r="F324"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0" i="1"/>
  <c r="F219" i="1"/>
  <c r="F218" i="1"/>
  <c r="F217" i="1"/>
  <c r="F215" i="1"/>
  <c r="F214" i="1"/>
  <c r="F213" i="1"/>
  <c r="F212" i="1"/>
  <c r="F211" i="1"/>
  <c r="F210" i="1"/>
  <c r="F209" i="1"/>
  <c r="F207" i="1"/>
  <c r="F206" i="1"/>
  <c r="F205" i="1"/>
  <c r="F204"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G3" i="3"/>
  <c r="B3" i="19"/>
  <c r="C20" i="42"/>
  <c r="C16" i="42"/>
  <c r="B60" i="42"/>
  <c r="J58" i="42"/>
  <c r="I58" i="42"/>
  <c r="B58" i="42"/>
  <c r="I57" i="42"/>
  <c r="B57" i="42"/>
  <c r="I56" i="42"/>
  <c r="B56" i="42"/>
  <c r="I55" i="42"/>
  <c r="B55" i="42"/>
  <c r="B7" i="1"/>
  <c r="F46" i="36"/>
  <c r="F50" i="36"/>
  <c r="F114" i="36"/>
  <c r="F43" i="36"/>
  <c r="F29" i="36"/>
  <c r="F73" i="36"/>
  <c r="F4" i="3"/>
  <c r="F638" i="1"/>
  <c r="F658" i="1"/>
  <c r="F51" i="27"/>
  <c r="F196" i="27"/>
  <c r="F244" i="27"/>
  <c r="E45" i="33"/>
  <c r="D1469" i="37"/>
  <c r="E13" i="33"/>
  <c r="D1437" i="37"/>
  <c r="D29" i="33"/>
  <c r="C1453" i="37"/>
  <c r="E121" i="36"/>
  <c r="F424" i="1"/>
  <c r="F35" i="27"/>
  <c r="F41" i="27"/>
  <c r="F112" i="27"/>
  <c r="F148" i="27"/>
  <c r="F176" i="27"/>
  <c r="F212" i="27"/>
  <c r="D136" i="36"/>
  <c r="C1423" i="37"/>
  <c r="E96" i="36"/>
  <c r="D1383" i="37"/>
  <c r="D96" i="36"/>
  <c r="E12" i="36"/>
  <c r="D12" i="36"/>
  <c r="J49" i="42"/>
  <c r="F84" i="27"/>
  <c r="F195" i="27"/>
  <c r="F402" i="1"/>
  <c r="J57" i="42"/>
  <c r="F136" i="36"/>
  <c r="K57" i="42"/>
  <c r="F243" i="27"/>
  <c r="F25" i="27"/>
  <c r="F76" i="27"/>
  <c r="F229" i="27"/>
  <c r="F235" i="3"/>
  <c r="B235" i="3"/>
  <c r="F239" i="3"/>
  <c r="B239" i="3"/>
  <c r="B153" i="3"/>
  <c r="F549" i="1"/>
  <c r="F587" i="1"/>
  <c r="F51" i="1"/>
  <c r="F146" i="1"/>
  <c r="F259" i="1"/>
  <c r="F370" i="1"/>
  <c r="F574" i="1"/>
  <c r="F50" i="1"/>
  <c r="F237" i="1"/>
  <c r="F294" i="1"/>
  <c r="F484" i="1"/>
  <c r="F577" i="1"/>
  <c r="F605" i="1"/>
  <c r="F618" i="1"/>
  <c r="F165" i="1"/>
  <c r="F569" i="1"/>
  <c r="F35" i="1"/>
  <c r="F131" i="1"/>
  <c r="F208" i="1"/>
  <c r="F231" i="1"/>
  <c r="F246" i="1"/>
  <c r="F285" i="1"/>
  <c r="F306" i="1"/>
  <c r="F332" i="1"/>
  <c r="F212" i="3"/>
  <c r="B212" i="3"/>
  <c r="B163" i="3"/>
  <c r="B159" i="3"/>
  <c r="B151" i="3"/>
  <c r="B147" i="3"/>
  <c r="B144" i="3"/>
  <c r="B140" i="3"/>
  <c r="B138" i="3"/>
  <c r="B136" i="3"/>
  <c r="B128" i="3"/>
  <c r="B126" i="3"/>
  <c r="B124" i="3"/>
  <c r="B122" i="3"/>
  <c r="B120" i="3"/>
  <c r="B116" i="3"/>
  <c r="B112" i="3"/>
  <c r="B108" i="3"/>
  <c r="B106" i="3"/>
  <c r="B98" i="3"/>
  <c r="B96" i="3"/>
  <c r="B90" i="3"/>
  <c r="B86" i="3"/>
  <c r="B84" i="3"/>
  <c r="B82" i="3"/>
  <c r="B80" i="3"/>
  <c r="B58" i="3"/>
  <c r="B54" i="3"/>
  <c r="B39" i="3"/>
  <c r="B37" i="3"/>
  <c r="B33" i="3"/>
  <c r="F227" i="3"/>
  <c r="B227" i="3"/>
  <c r="F231" i="3"/>
  <c r="B231" i="3"/>
  <c r="F237" i="3"/>
  <c r="B237" i="3"/>
  <c r="F243" i="3"/>
  <c r="B243" i="3"/>
  <c r="F247" i="3"/>
  <c r="B247" i="3"/>
  <c r="F251" i="3"/>
  <c r="B251" i="3"/>
  <c r="F259" i="3"/>
  <c r="B259" i="3"/>
  <c r="F265" i="3"/>
  <c r="B265" i="3"/>
  <c r="F269" i="3"/>
  <c r="B269" i="3"/>
  <c r="F244" i="3"/>
  <c r="B244" i="3"/>
  <c r="F238" i="3"/>
  <c r="B238" i="3"/>
  <c r="F342" i="1"/>
  <c r="F279" i="1"/>
  <c r="F140" i="1"/>
  <c r="F97" i="1"/>
  <c r="F74" i="1"/>
  <c r="F46" i="1"/>
  <c r="F469" i="1"/>
  <c r="F397" i="1"/>
  <c r="F293" i="1"/>
  <c r="F389" i="1"/>
  <c r="F406" i="1"/>
  <c r="B133" i="3"/>
  <c r="B129" i="3"/>
  <c r="B127" i="3"/>
  <c r="B125" i="3"/>
  <c r="B105" i="3"/>
  <c r="B99" i="3"/>
  <c r="B97" i="3"/>
  <c r="B55" i="3"/>
  <c r="B47" i="3"/>
  <c r="B132" i="3"/>
  <c r="B102" i="3"/>
  <c r="B94" i="3"/>
  <c r="B50" i="3"/>
  <c r="F508" i="1"/>
  <c r="F487" i="1"/>
  <c r="F461" i="1"/>
  <c r="F528" i="1"/>
  <c r="F522" i="1"/>
  <c r="F623" i="1"/>
  <c r="F593" i="1"/>
  <c r="F441" i="1"/>
  <c r="F453" i="1"/>
  <c r="F525" i="1"/>
  <c r="F215" i="3"/>
  <c r="B215" i="3"/>
  <c r="B217" i="3"/>
  <c r="F219" i="3"/>
  <c r="B219" i="3"/>
  <c r="F228" i="3"/>
  <c r="B228" i="3"/>
  <c r="B230" i="3"/>
  <c r="F232" i="3"/>
  <c r="B232" i="3"/>
  <c r="B234" i="3"/>
  <c r="F236" i="3"/>
  <c r="B236" i="3"/>
  <c r="B240" i="3"/>
  <c r="F242" i="3"/>
  <c r="B242" i="3"/>
  <c r="B246" i="3"/>
  <c r="F248" i="3"/>
  <c r="B248" i="3"/>
  <c r="B250" i="3"/>
  <c r="F252" i="3"/>
  <c r="B252" i="3"/>
  <c r="B256" i="3"/>
  <c r="F258" i="3"/>
  <c r="B258" i="3"/>
  <c r="B260" i="3"/>
  <c r="F262" i="3"/>
  <c r="B262" i="3"/>
  <c r="B264" i="3"/>
  <c r="B160" i="3"/>
  <c r="B266" i="3"/>
  <c r="B156" i="3"/>
  <c r="B154" i="3"/>
  <c r="B148" i="3"/>
  <c r="B145" i="3"/>
  <c r="B139" i="3"/>
  <c r="B137" i="3"/>
  <c r="B161" i="3"/>
  <c r="F254" i="3"/>
  <c r="B254" i="3"/>
  <c r="F350" i="1"/>
  <c r="F521" i="1"/>
  <c r="F12" i="36"/>
  <c r="C1383" i="37"/>
  <c r="H1383" i="37"/>
  <c r="F96" i="36"/>
  <c r="C991" i="37"/>
  <c r="F19" i="27"/>
  <c r="C1019" i="37"/>
  <c r="F47" i="27"/>
  <c r="C1041" i="37"/>
  <c r="F69" i="27"/>
  <c r="D1475" i="37"/>
  <c r="H1475" i="37"/>
  <c r="K58" i="42"/>
  <c r="H1461" i="37"/>
  <c r="C1184" i="37"/>
  <c r="H1184" i="37"/>
  <c r="D211" i="27"/>
  <c r="C1112" i="37"/>
  <c r="H1112" i="37"/>
  <c r="F140" i="27"/>
  <c r="D620" i="37"/>
  <c r="E631" i="1"/>
  <c r="D619" i="37"/>
  <c r="C620" i="37"/>
  <c r="H620" i="37"/>
  <c r="G211" i="3"/>
  <c r="E211" i="3"/>
  <c r="B211" i="3"/>
  <c r="G203" i="3"/>
  <c r="E203" i="3"/>
  <c r="B203" i="3"/>
  <c r="G199" i="3"/>
  <c r="G207" i="3"/>
  <c r="E207" i="3"/>
  <c r="B207" i="3"/>
  <c r="G178" i="3"/>
  <c r="E178" i="3"/>
  <c r="B178" i="3"/>
  <c r="D631" i="1"/>
  <c r="D513" i="37"/>
  <c r="G513" i="37"/>
  <c r="E521" i="1"/>
  <c r="D509" i="37"/>
  <c r="H449" i="37"/>
  <c r="G449" i="37"/>
  <c r="H457" i="37"/>
  <c r="G457" i="37"/>
  <c r="D378" i="37"/>
  <c r="D307" i="37"/>
  <c r="G307" i="37"/>
  <c r="E317" i="1"/>
  <c r="D306" i="37"/>
  <c r="C255" i="37"/>
  <c r="F265" i="1"/>
  <c r="C165" i="37"/>
  <c r="F175" i="1"/>
  <c r="D25" i="37"/>
  <c r="H25" i="37"/>
  <c r="E13" i="1"/>
  <c r="D3" i="37"/>
  <c r="H1348" i="37"/>
  <c r="G1383" i="37"/>
  <c r="G269" i="37"/>
  <c r="H901" i="37"/>
  <c r="G901" i="37"/>
  <c r="H899" i="37"/>
  <c r="G899" i="37"/>
  <c r="H869" i="37"/>
  <c r="G869" i="37"/>
  <c r="H867" i="37"/>
  <c r="G867" i="37"/>
  <c r="H831" i="37"/>
  <c r="G831" i="37"/>
  <c r="H825" i="37"/>
  <c r="G825" i="37"/>
  <c r="H793" i="37"/>
  <c r="G793" i="37"/>
  <c r="H785" i="37"/>
  <c r="G785" i="37"/>
  <c r="H713" i="37"/>
  <c r="G713" i="37"/>
  <c r="H707" i="37"/>
  <c r="G707" i="37"/>
  <c r="H695" i="37"/>
  <c r="G695" i="37"/>
  <c r="C1154" i="37"/>
  <c r="H1154" i="37"/>
  <c r="F182" i="27"/>
  <c r="K20" i="37"/>
  <c r="D1408" i="37"/>
  <c r="K52" i="42"/>
  <c r="H1023" i="37"/>
  <c r="D181" i="27"/>
  <c r="D1066" i="37"/>
  <c r="E93" i="27"/>
  <c r="D1124" i="37"/>
  <c r="H288" i="3"/>
  <c r="C1124" i="37"/>
  <c r="H1124" i="37"/>
  <c r="G288" i="3"/>
  <c r="E288" i="3"/>
  <c r="B288" i="3"/>
  <c r="F152" i="27"/>
  <c r="C1215" i="37"/>
  <c r="D242" i="27"/>
  <c r="G1545" i="37"/>
  <c r="H1545" i="37"/>
  <c r="G1525" i="37"/>
  <c r="H1525" i="37"/>
  <c r="D544" i="37"/>
  <c r="E535" i="1"/>
  <c r="C544" i="37"/>
  <c r="H544" i="37"/>
  <c r="F556" i="1"/>
  <c r="D535" i="1"/>
  <c r="D392" i="37"/>
  <c r="E402" i="1"/>
  <c r="D391" i="37"/>
  <c r="G391" i="37"/>
  <c r="D264" i="37"/>
  <c r="E269" i="1"/>
  <c r="D259" i="37"/>
  <c r="C193" i="37"/>
  <c r="H193" i="37"/>
  <c r="F203" i="1"/>
  <c r="D41" i="37"/>
  <c r="E50" i="1"/>
  <c r="D40" i="37"/>
  <c r="H1412" i="37"/>
  <c r="B281" i="3"/>
  <c r="E280" i="3"/>
  <c r="B280" i="3"/>
  <c r="G1461" i="37"/>
  <c r="G909" i="37"/>
  <c r="H909" i="37"/>
  <c r="C1299" i="37"/>
  <c r="H1469" i="37"/>
  <c r="G1469" i="37"/>
  <c r="H1445" i="37"/>
  <c r="G1445" i="37"/>
  <c r="D1183" i="37"/>
  <c r="H293" i="3"/>
  <c r="C1066" i="37"/>
  <c r="H1066" i="37"/>
  <c r="F94" i="27"/>
  <c r="D93" i="27"/>
  <c r="C584" i="37"/>
  <c r="H584" i="37"/>
  <c r="F596" i="1"/>
  <c r="C561" i="37"/>
  <c r="F573" i="1"/>
  <c r="H562" i="37"/>
  <c r="C489" i="37"/>
  <c r="F501" i="1"/>
  <c r="D490" i="1"/>
  <c r="C351" i="37"/>
  <c r="F362" i="1"/>
  <c r="C212" i="37"/>
  <c r="H212" i="37"/>
  <c r="F222" i="1"/>
  <c r="D221" i="1"/>
  <c r="C4" i="37"/>
  <c r="G166" i="3"/>
  <c r="E166" i="3"/>
  <c r="B166" i="3"/>
  <c r="D13" i="1"/>
  <c r="G378" i="37"/>
  <c r="G339" i="37"/>
  <c r="G94" i="37"/>
  <c r="G70" i="37"/>
  <c r="H959" i="37"/>
  <c r="G959" i="37"/>
  <c r="H953" i="37"/>
  <c r="G953" i="37"/>
  <c r="H927" i="37"/>
  <c r="G927" i="37"/>
  <c r="H921" i="37"/>
  <c r="G921" i="37"/>
  <c r="H673" i="37"/>
  <c r="G673" i="37"/>
  <c r="H669" i="37"/>
  <c r="G669" i="37"/>
  <c r="D18" i="27"/>
  <c r="J56" i="42"/>
  <c r="D1299" i="37"/>
  <c r="K49" i="42"/>
  <c r="C1236" i="37"/>
  <c r="H1236" i="37"/>
  <c r="F264" i="27"/>
  <c r="D263" i="27"/>
  <c r="D13" i="33"/>
  <c r="C1438" i="37"/>
  <c r="C1388" i="37"/>
  <c r="F101" i="36"/>
  <c r="D1330" i="37"/>
  <c r="H1330" i="37"/>
  <c r="E42" i="36"/>
  <c r="C1344" i="37"/>
  <c r="F57" i="36"/>
  <c r="C1304" i="37"/>
  <c r="F17" i="36"/>
  <c r="F275" i="3"/>
  <c r="C1104" i="37"/>
  <c r="H1104" i="37"/>
  <c r="F132" i="27"/>
  <c r="H1227" i="37"/>
  <c r="D1216" i="37"/>
  <c r="H1216" i="37"/>
  <c r="E243" i="27"/>
  <c r="D599" i="37"/>
  <c r="E599" i="1"/>
  <c r="D587" i="37"/>
  <c r="C599" i="37"/>
  <c r="F611" i="1"/>
  <c r="D599" i="1"/>
  <c r="H509" i="37"/>
  <c r="G509" i="37"/>
  <c r="H441" i="37"/>
  <c r="G441" i="37"/>
  <c r="C421" i="37"/>
  <c r="F433" i="1"/>
  <c r="D412" i="37"/>
  <c r="E649" i="1"/>
  <c r="D637" i="37"/>
  <c r="C397" i="37"/>
  <c r="F408" i="1"/>
  <c r="C373" i="37"/>
  <c r="F384" i="1"/>
  <c r="D221" i="37"/>
  <c r="E230" i="1"/>
  <c r="D220" i="37"/>
  <c r="H240" i="37"/>
  <c r="G240" i="37"/>
  <c r="C224" i="37"/>
  <c r="F234" i="1"/>
  <c r="C130" i="37"/>
  <c r="G187" i="3"/>
  <c r="E187" i="3"/>
  <c r="B187" i="3"/>
  <c r="G204" i="3"/>
  <c r="E204" i="3"/>
  <c r="B204" i="3"/>
  <c r="D139" i="1"/>
  <c r="C73" i="37"/>
  <c r="H73" i="37"/>
  <c r="F83" i="1"/>
  <c r="C58" i="37"/>
  <c r="F68" i="1"/>
  <c r="H40" i="37"/>
  <c r="G40" i="37"/>
  <c r="D479" i="37"/>
  <c r="E490" i="1"/>
  <c r="D478" i="37"/>
  <c r="B291" i="3"/>
  <c r="G289" i="3"/>
  <c r="G906" i="37"/>
  <c r="H683" i="37"/>
  <c r="G683" i="37"/>
  <c r="G1013" i="37"/>
  <c r="G597" i="37"/>
  <c r="H581" i="37"/>
  <c r="G581" i="37"/>
  <c r="C571" i="37"/>
  <c r="G185" i="3"/>
  <c r="E185" i="3"/>
  <c r="B185" i="3"/>
  <c r="H537" i="37"/>
  <c r="G209" i="3"/>
  <c r="E209" i="3"/>
  <c r="B209" i="3"/>
  <c r="G197" i="3"/>
  <c r="G201" i="3"/>
  <c r="E201" i="3"/>
  <c r="B201" i="3"/>
  <c r="G193" i="3"/>
  <c r="E193" i="3"/>
  <c r="B193" i="3"/>
  <c r="G189" i="3"/>
  <c r="E189" i="3"/>
  <c r="B189" i="3"/>
  <c r="C416" i="37"/>
  <c r="H416" i="37"/>
  <c r="H284" i="37"/>
  <c r="H264" i="37"/>
  <c r="H221" i="37"/>
  <c r="H135" i="37"/>
  <c r="H94" i="37"/>
  <c r="H70" i="37"/>
  <c r="H41" i="37"/>
  <c r="H479" i="37"/>
  <c r="H1519" i="37"/>
  <c r="G1578" i="37"/>
  <c r="G1477" i="37"/>
  <c r="G1460" i="37"/>
  <c r="G1456" i="37"/>
  <c r="G1154" i="37"/>
  <c r="G1127" i="37"/>
  <c r="G1066" i="37"/>
  <c r="G1023" i="37"/>
  <c r="G982" i="37"/>
  <c r="G956" i="37"/>
  <c r="G854" i="37"/>
  <c r="G828" i="37"/>
  <c r="G814" i="37"/>
  <c r="G620" i="37"/>
  <c r="G562" i="37"/>
  <c r="G510" i="37"/>
  <c r="G479" i="37"/>
  <c r="G436" i="37"/>
  <c r="G347" i="37"/>
  <c r="G312" i="37"/>
  <c r="G221" i="37"/>
  <c r="G120" i="37"/>
  <c r="H969" i="37"/>
  <c r="H949" i="37"/>
  <c r="G949" i="37"/>
  <c r="H944" i="37"/>
  <c r="H877" i="37"/>
  <c r="G877" i="37"/>
  <c r="H841" i="37"/>
  <c r="H821" i="37"/>
  <c r="G821" i="37"/>
  <c r="H816" i="37"/>
  <c r="H733" i="37"/>
  <c r="G733" i="37"/>
  <c r="F358" i="1"/>
  <c r="F80" i="1"/>
  <c r="F583" i="1"/>
  <c r="H611" i="37"/>
  <c r="H568" i="37"/>
  <c r="H557" i="37"/>
  <c r="G557" i="37"/>
  <c r="H532" i="37"/>
  <c r="G202" i="3"/>
  <c r="E202" i="3"/>
  <c r="B202" i="3"/>
  <c r="G194" i="3"/>
  <c r="E194" i="3"/>
  <c r="B194" i="3"/>
  <c r="G190" i="3"/>
  <c r="E190" i="3"/>
  <c r="B190" i="3"/>
  <c r="H198" i="3"/>
  <c r="C516" i="37"/>
  <c r="H516" i="37"/>
  <c r="G198" i="3"/>
  <c r="G206" i="3"/>
  <c r="E206" i="3"/>
  <c r="B206" i="3"/>
  <c r="H501" i="37"/>
  <c r="G501" i="37"/>
  <c r="D478" i="1"/>
  <c r="D465" i="1"/>
  <c r="D427" i="1"/>
  <c r="H429" i="37"/>
  <c r="G429" i="37"/>
  <c r="H391" i="37"/>
  <c r="E304" i="1"/>
  <c r="H339" i="37"/>
  <c r="H331" i="37"/>
  <c r="D269" i="1"/>
  <c r="D230" i="1"/>
  <c r="C220" i="37"/>
  <c r="H136" i="37"/>
  <c r="H124" i="37"/>
  <c r="H64" i="37"/>
  <c r="H50" i="37"/>
  <c r="C588" i="37"/>
  <c r="H588" i="37"/>
  <c r="G195" i="3"/>
  <c r="E195" i="3"/>
  <c r="B195" i="3"/>
  <c r="G191" i="3"/>
  <c r="E191" i="3"/>
  <c r="B191" i="3"/>
  <c r="G177" i="3"/>
  <c r="E177" i="3"/>
  <c r="B177" i="3"/>
  <c r="C524" i="37"/>
  <c r="H524" i="37"/>
  <c r="G175" i="3"/>
  <c r="E175" i="3"/>
  <c r="B175" i="3"/>
  <c r="G210" i="3"/>
  <c r="E210" i="3"/>
  <c r="B210" i="3"/>
  <c r="H1322" i="37"/>
  <c r="H1223" i="37"/>
  <c r="H1175" i="37"/>
  <c r="G1478" i="37"/>
  <c r="G1475" i="37"/>
  <c r="G1457" i="37"/>
  <c r="G1454" i="37"/>
  <c r="G1355" i="37"/>
  <c r="G1307" i="37"/>
  <c r="G1299" i="37"/>
  <c r="G1124" i="37"/>
  <c r="G924" i="37"/>
  <c r="G884" i="37"/>
  <c r="G870" i="37"/>
  <c r="G778" i="37"/>
  <c r="G735" i="37"/>
  <c r="G611" i="37"/>
  <c r="G484" i="37"/>
  <c r="G395" i="37"/>
  <c r="G284" i="37"/>
  <c r="G264" i="37"/>
  <c r="G243" i="37"/>
  <c r="G136" i="37"/>
  <c r="G50" i="37"/>
  <c r="G13" i="37"/>
  <c r="H965" i="37"/>
  <c r="G965" i="37"/>
  <c r="H960" i="37"/>
  <c r="H933" i="37"/>
  <c r="G933" i="37"/>
  <c r="H857" i="37"/>
  <c r="H837" i="37"/>
  <c r="G837" i="37"/>
  <c r="H832" i="37"/>
  <c r="H797" i="37"/>
  <c r="G797" i="37"/>
  <c r="H597" i="37"/>
  <c r="H519" i="37"/>
  <c r="F479" i="1"/>
  <c r="F428" i="1"/>
  <c r="F130" i="1"/>
  <c r="F104" i="1"/>
  <c r="E29" i="33"/>
  <c r="D42" i="36"/>
  <c r="F185" i="27"/>
  <c r="E18" i="27"/>
  <c r="D990" i="37"/>
  <c r="F13" i="36"/>
  <c r="F466" i="1"/>
  <c r="F155" i="27"/>
  <c r="F496" i="1"/>
  <c r="F448" i="1"/>
  <c r="F354" i="1"/>
  <c r="F274" i="1"/>
  <c r="F609" i="1"/>
  <c r="F544" i="1"/>
  <c r="F513" i="1"/>
  <c r="F65" i="1"/>
  <c r="F145" i="1"/>
  <c r="F203" i="27"/>
  <c r="E13" i="27"/>
  <c r="D121" i="36"/>
  <c r="F97" i="36"/>
  <c r="F35" i="36"/>
  <c r="F29" i="1"/>
  <c r="F323" i="1"/>
  <c r="F345" i="1"/>
  <c r="F536" i="1"/>
  <c r="G997" i="37"/>
  <c r="F125" i="27"/>
  <c r="B7" i="27"/>
  <c r="B7" i="36"/>
  <c r="E195" i="27"/>
  <c r="E124" i="27"/>
  <c r="D1096" i="37"/>
  <c r="D124" i="27"/>
  <c r="D75" i="27"/>
  <c r="E250" i="27"/>
  <c r="D1222" i="37"/>
  <c r="G1222" i="37"/>
  <c r="E586" i="1"/>
  <c r="D574" i="37"/>
  <c r="H623" i="37"/>
  <c r="D586" i="1"/>
  <c r="H575" i="37"/>
  <c r="H565" i="37"/>
  <c r="G565" i="37"/>
  <c r="H549" i="37"/>
  <c r="G549" i="37"/>
  <c r="H529" i="37"/>
  <c r="E478" i="1"/>
  <c r="D466" i="37"/>
  <c r="E465" i="1"/>
  <c r="D453" i="37"/>
  <c r="E427" i="1"/>
  <c r="H513" i="37"/>
  <c r="H496" i="37"/>
  <c r="H463" i="37"/>
  <c r="H424" i="37"/>
  <c r="H392" i="37"/>
  <c r="H378" i="37"/>
  <c r="D357" i="1"/>
  <c r="H340" i="37"/>
  <c r="H326" i="37"/>
  <c r="D305" i="1"/>
  <c r="H283" i="37"/>
  <c r="H275" i="37"/>
  <c r="D258" i="1"/>
  <c r="H243" i="37"/>
  <c r="H215" i="37"/>
  <c r="H198" i="37"/>
  <c r="H67" i="37"/>
  <c r="E112" i="1"/>
  <c r="F112" i="1"/>
  <c r="H121" i="37"/>
  <c r="H103" i="37"/>
  <c r="H61" i="37"/>
  <c r="H47" i="37"/>
  <c r="H36" i="37"/>
  <c r="G36" i="37"/>
  <c r="C13" i="37"/>
  <c r="H13" i="37"/>
  <c r="H196" i="3"/>
  <c r="G181" i="3"/>
  <c r="E181" i="3"/>
  <c r="B181" i="3"/>
  <c r="G168" i="3"/>
  <c r="E168" i="3"/>
  <c r="B168" i="3"/>
  <c r="G171" i="3"/>
  <c r="E171" i="3"/>
  <c r="B171" i="3"/>
  <c r="C460" i="37"/>
  <c r="H460" i="37"/>
  <c r="H171" i="3"/>
  <c r="H1493" i="37"/>
  <c r="G292" i="3"/>
  <c r="H289" i="3"/>
  <c r="G1570" i="37"/>
  <c r="G1479" i="37"/>
  <c r="G1458" i="37"/>
  <c r="G1333" i="37"/>
  <c r="G1236" i="37"/>
  <c r="G1142" i="37"/>
  <c r="G1030" i="37"/>
  <c r="G986" i="37"/>
  <c r="G975" i="37"/>
  <c r="G972" i="37"/>
  <c r="G969" i="37"/>
  <c r="G963" i="37"/>
  <c r="G931" i="37"/>
  <c r="G918" i="37"/>
  <c r="G895" i="37"/>
  <c r="G892" i="37"/>
  <c r="G889" i="37"/>
  <c r="G863" i="37"/>
  <c r="G847" i="37"/>
  <c r="G844" i="37"/>
  <c r="G841" i="37"/>
  <c r="G835" i="37"/>
  <c r="G799" i="37"/>
  <c r="G740" i="37"/>
  <c r="G737" i="37"/>
  <c r="G718" i="37"/>
  <c r="G710" i="37"/>
  <c r="G702" i="37"/>
  <c r="G686" i="37"/>
  <c r="G666" i="37"/>
  <c r="G663" i="37"/>
  <c r="G658" i="37"/>
  <c r="G467" i="37"/>
  <c r="G454" i="37"/>
  <c r="G343" i="37"/>
  <c r="G340" i="37"/>
  <c r="G334" i="37"/>
  <c r="G212" i="37"/>
  <c r="G67" i="37"/>
  <c r="G61" i="37"/>
  <c r="H941" i="37"/>
  <c r="G941" i="37"/>
  <c r="H905" i="37"/>
  <c r="H885" i="37"/>
  <c r="G885" i="37"/>
  <c r="H880" i="37"/>
  <c r="H771" i="37"/>
  <c r="H685" i="37"/>
  <c r="G685" i="37"/>
  <c r="G1409" i="37"/>
  <c r="G1401" i="37"/>
  <c r="G1393" i="37"/>
  <c r="G1369" i="37"/>
  <c r="G1337" i="37"/>
  <c r="G1216" i="37"/>
  <c r="G1184" i="37"/>
  <c r="G1168" i="37"/>
  <c r="G1120" i="37"/>
  <c r="G1112" i="37"/>
  <c r="G1104" i="37"/>
  <c r="G1056" i="37"/>
  <c r="G1048" i="37"/>
  <c r="G976" i="37"/>
  <c r="G960" i="37"/>
  <c r="G944" i="37"/>
  <c r="G928" i="37"/>
  <c r="G912" i="37"/>
  <c r="G896" i="37"/>
  <c r="G880" i="37"/>
  <c r="G864" i="37"/>
  <c r="G848" i="37"/>
  <c r="G832" i="37"/>
  <c r="G816" i="37"/>
  <c r="G808" i="37"/>
  <c r="G800" i="37"/>
  <c r="G760" i="37"/>
  <c r="G752" i="37"/>
  <c r="G744" i="37"/>
  <c r="G736" i="37"/>
  <c r="G688" i="37"/>
  <c r="G680" i="37"/>
  <c r="G584" i="37"/>
  <c r="G568" i="37"/>
  <c r="G544" i="37"/>
  <c r="G496" i="37"/>
  <c r="G472" i="37"/>
  <c r="G424" i="37"/>
  <c r="G416" i="37"/>
  <c r="G392" i="37"/>
  <c r="G331" i="37"/>
  <c r="G299" i="37"/>
  <c r="G283" i="37"/>
  <c r="H976" i="37"/>
  <c r="H937" i="37"/>
  <c r="H912" i="37"/>
  <c r="H873" i="37"/>
  <c r="H848" i="37"/>
  <c r="H807" i="37"/>
  <c r="E142" i="3"/>
  <c r="B142" i="3"/>
  <c r="E81" i="3"/>
  <c r="B81" i="3"/>
  <c r="E52" i="3"/>
  <c r="B52" i="3"/>
  <c r="G295" i="37"/>
  <c r="G215" i="37"/>
  <c r="G135" i="37"/>
  <c r="G103" i="37"/>
  <c r="G47" i="37"/>
  <c r="E274" i="3"/>
  <c r="B274" i="3"/>
  <c r="H980" i="37"/>
  <c r="H964" i="37"/>
  <c r="H948" i="37"/>
  <c r="H932" i="37"/>
  <c r="H916" i="37"/>
  <c r="H900" i="37"/>
  <c r="H884" i="37"/>
  <c r="H868" i="37"/>
  <c r="H852" i="37"/>
  <c r="H836" i="37"/>
  <c r="H820" i="37"/>
  <c r="H814" i="37"/>
  <c r="H778" i="37"/>
  <c r="H755" i="37"/>
  <c r="H750" i="37"/>
  <c r="H714" i="37"/>
  <c r="H691" i="37"/>
  <c r="H686" i="37"/>
  <c r="H650" i="37"/>
  <c r="E158" i="3"/>
  <c r="B158" i="3"/>
  <c r="E119" i="3"/>
  <c r="B119" i="3"/>
  <c r="E104" i="3"/>
  <c r="B104" i="3"/>
  <c r="E68" i="3"/>
  <c r="B68" i="3"/>
  <c r="G321" i="37"/>
  <c r="G193" i="37"/>
  <c r="G121" i="37"/>
  <c r="G73" i="37"/>
  <c r="G41" i="37"/>
  <c r="G33" i="37"/>
  <c r="H968" i="37"/>
  <c r="H952" i="37"/>
  <c r="H936" i="37"/>
  <c r="H920" i="37"/>
  <c r="H904" i="37"/>
  <c r="H888" i="37"/>
  <c r="H872" i="37"/>
  <c r="H856" i="37"/>
  <c r="H840" i="37"/>
  <c r="H824" i="37"/>
  <c r="H803" i="37"/>
  <c r="H798" i="37"/>
  <c r="H762" i="37"/>
  <c r="H739" i="37"/>
  <c r="H734" i="37"/>
  <c r="H698" i="37"/>
  <c r="H675" i="37"/>
  <c r="H670" i="37"/>
  <c r="E135" i="3"/>
  <c r="B135" i="3"/>
  <c r="E110" i="3"/>
  <c r="B110" i="3"/>
  <c r="E162" i="3"/>
  <c r="B162" i="3"/>
  <c r="E146" i="3"/>
  <c r="B146" i="3"/>
  <c r="E130" i="3"/>
  <c r="B130" i="3"/>
  <c r="E114" i="3"/>
  <c r="B114" i="3"/>
  <c r="E93" i="3"/>
  <c r="B93" i="3"/>
  <c r="E88" i="3"/>
  <c r="B88" i="3"/>
  <c r="E28" i="3"/>
  <c r="B28" i="3"/>
  <c r="H802" i="37"/>
  <c r="H786" i="37"/>
  <c r="H770" i="37"/>
  <c r="H754" i="37"/>
  <c r="H738" i="37"/>
  <c r="H722" i="37"/>
  <c r="H706" i="37"/>
  <c r="H690" i="37"/>
  <c r="H674" i="37"/>
  <c r="H658" i="37"/>
  <c r="E150" i="3"/>
  <c r="B150" i="3"/>
  <c r="E134" i="3"/>
  <c r="B134" i="3"/>
  <c r="E118" i="3"/>
  <c r="B118" i="3"/>
  <c r="E100" i="3"/>
  <c r="B100" i="3"/>
  <c r="E77" i="3"/>
  <c r="B77" i="3"/>
  <c r="E72" i="3"/>
  <c r="B72" i="3"/>
  <c r="E45" i="3"/>
  <c r="B45" i="3"/>
  <c r="E56" i="3"/>
  <c r="B56" i="3"/>
  <c r="E40" i="3"/>
  <c r="B40" i="3"/>
  <c r="E92" i="3"/>
  <c r="B92" i="3"/>
  <c r="E76" i="3"/>
  <c r="B76" i="3"/>
  <c r="E60" i="3"/>
  <c r="B60" i="3"/>
  <c r="G167" i="3"/>
  <c r="E167" i="3"/>
  <c r="B167" i="3"/>
  <c r="G179" i="3"/>
  <c r="E179" i="3"/>
  <c r="B179" i="3"/>
  <c r="G182" i="3"/>
  <c r="E182" i="3"/>
  <c r="B182" i="3"/>
  <c r="H278" i="3"/>
  <c r="E278" i="3"/>
  <c r="B278" i="3"/>
  <c r="H183" i="3"/>
  <c r="G180" i="3"/>
  <c r="E180" i="3"/>
  <c r="B180" i="3"/>
  <c r="H197" i="3"/>
  <c r="H199" i="3"/>
  <c r="C248" i="37"/>
  <c r="D415" i="37"/>
  <c r="E426" i="1"/>
  <c r="C1047" i="37"/>
  <c r="D74" i="27"/>
  <c r="F75" i="27"/>
  <c r="D985" i="37"/>
  <c r="K44" i="42"/>
  <c r="G460" i="37"/>
  <c r="E197" i="3"/>
  <c r="B197" i="3"/>
  <c r="H571" i="37"/>
  <c r="G571" i="37"/>
  <c r="H599" i="37"/>
  <c r="G599" i="37"/>
  <c r="G1344" i="37"/>
  <c r="H1344" i="37"/>
  <c r="H1388" i="37"/>
  <c r="G1388" i="37"/>
  <c r="C3" i="37"/>
  <c r="F13" i="1"/>
  <c r="C1065" i="37"/>
  <c r="G287" i="3"/>
  <c r="F93" i="27"/>
  <c r="H1299" i="37"/>
  <c r="C1153" i="37"/>
  <c r="F181" i="27"/>
  <c r="J46" i="42"/>
  <c r="D180" i="27"/>
  <c r="G516" i="37"/>
  <c r="E199" i="3"/>
  <c r="B199" i="3"/>
  <c r="G1041" i="37"/>
  <c r="H1041" i="37"/>
  <c r="G991" i="37"/>
  <c r="H991" i="37"/>
  <c r="C574" i="37"/>
  <c r="F586" i="1"/>
  <c r="C1096" i="37"/>
  <c r="F124" i="27"/>
  <c r="C259" i="37"/>
  <c r="D293" i="37"/>
  <c r="C415" i="37"/>
  <c r="D426" i="1"/>
  <c r="F427" i="1"/>
  <c r="E289" i="3"/>
  <c r="B289" i="3"/>
  <c r="H130" i="37"/>
  <c r="G130" i="37"/>
  <c r="H373" i="37"/>
  <c r="G373" i="37"/>
  <c r="H397" i="37"/>
  <c r="G397" i="37"/>
  <c r="H421" i="37"/>
  <c r="G421" i="37"/>
  <c r="D1329" i="37"/>
  <c r="K50" i="42"/>
  <c r="H1438" i="37"/>
  <c r="G1438" i="37"/>
  <c r="C478" i="37"/>
  <c r="F490" i="1"/>
  <c r="G1330" i="37"/>
  <c r="D1065" i="37"/>
  <c r="H287" i="3"/>
  <c r="G588" i="37"/>
  <c r="C619" i="37"/>
  <c r="F631" i="1"/>
  <c r="C346" i="37"/>
  <c r="F357" i="1"/>
  <c r="C1329" i="37"/>
  <c r="J50" i="42"/>
  <c r="F42" i="36"/>
  <c r="C453" i="37"/>
  <c r="F465" i="1"/>
  <c r="C129" i="37"/>
  <c r="F139" i="1"/>
  <c r="C587" i="37"/>
  <c r="F599" i="1"/>
  <c r="G1304" i="37"/>
  <c r="H1304" i="37"/>
  <c r="C1437" i="37"/>
  <c r="D12" i="33"/>
  <c r="C990" i="37"/>
  <c r="F18" i="27"/>
  <c r="D13" i="27"/>
  <c r="H561" i="37"/>
  <c r="G561" i="37"/>
  <c r="D523" i="37"/>
  <c r="E534" i="1"/>
  <c r="C1214" i="37"/>
  <c r="J47" i="42"/>
  <c r="F242" i="27"/>
  <c r="C1183" i="37"/>
  <c r="F211" i="27"/>
  <c r="G293" i="3"/>
  <c r="E293" i="3"/>
  <c r="B293" i="3"/>
  <c r="G1019" i="37"/>
  <c r="H1019" i="37"/>
  <c r="C294" i="37"/>
  <c r="F305" i="1"/>
  <c r="D1167" i="37"/>
  <c r="H292" i="3"/>
  <c r="E292" i="3"/>
  <c r="B292" i="3"/>
  <c r="E181" i="27"/>
  <c r="C1408" i="37"/>
  <c r="J52" i="42"/>
  <c r="F121" i="36"/>
  <c r="D1453" i="37"/>
  <c r="E12" i="33"/>
  <c r="K56" i="42"/>
  <c r="C466" i="37"/>
  <c r="F478" i="1"/>
  <c r="E198" i="3"/>
  <c r="B198" i="3"/>
  <c r="E74" i="27"/>
  <c r="H224" i="37"/>
  <c r="G224" i="37"/>
  <c r="D1215" i="37"/>
  <c r="E242" i="27"/>
  <c r="C1235" i="37"/>
  <c r="F263" i="27"/>
  <c r="E148" i="36"/>
  <c r="G524" i="37"/>
  <c r="C211" i="37"/>
  <c r="F221" i="1"/>
  <c r="H351" i="37"/>
  <c r="G351" i="37"/>
  <c r="G489" i="37"/>
  <c r="H489" i="37"/>
  <c r="H1222" i="37"/>
  <c r="D148" i="36"/>
  <c r="C523" i="37"/>
  <c r="F535" i="1"/>
  <c r="D534" i="1"/>
  <c r="G1215" i="37"/>
  <c r="H1215" i="37"/>
  <c r="C1435" i="37"/>
  <c r="F148" i="36"/>
  <c r="J53" i="42"/>
  <c r="H1235" i="37"/>
  <c r="G1235" i="37"/>
  <c r="H466" i="37"/>
  <c r="G466" i="37"/>
  <c r="D1436" i="37"/>
  <c r="K55" i="42"/>
  <c r="G1408" i="37"/>
  <c r="H1408" i="37"/>
  <c r="H990" i="37"/>
  <c r="G990" i="37"/>
  <c r="G453" i="37"/>
  <c r="H453" i="37"/>
  <c r="H1329" i="37"/>
  <c r="G1329" i="37"/>
  <c r="H1096" i="37"/>
  <c r="G1096" i="37"/>
  <c r="G1065" i="37"/>
  <c r="H1065" i="37"/>
  <c r="C522" i="37"/>
  <c r="D642" i="1"/>
  <c r="F642" i="1"/>
  <c r="F534" i="1"/>
  <c r="D1046" i="37"/>
  <c r="K45" i="42"/>
  <c r="H1453" i="37"/>
  <c r="G1453" i="37"/>
  <c r="D1153" i="37"/>
  <c r="K46" i="42"/>
  <c r="E180" i="27"/>
  <c r="D1152" i="37"/>
  <c r="D522" i="37"/>
  <c r="E642" i="1"/>
  <c r="D630" i="37"/>
  <c r="C1436" i="37"/>
  <c r="J55" i="42"/>
  <c r="H619" i="37"/>
  <c r="G619" i="37"/>
  <c r="C414" i="37"/>
  <c r="D641" i="1"/>
  <c r="F641" i="1"/>
  <c r="F426" i="1"/>
  <c r="B29" i="42"/>
  <c r="D1214" i="37"/>
  <c r="H1214" i="37"/>
  <c r="K47" i="42"/>
  <c r="D1435" i="37"/>
  <c r="G304" i="3"/>
  <c r="E304" i="3"/>
  <c r="B304" i="3"/>
  <c r="K53" i="42"/>
  <c r="H294" i="37"/>
  <c r="G294" i="37"/>
  <c r="C985" i="37"/>
  <c r="D12" i="27"/>
  <c r="J44" i="42"/>
  <c r="F13" i="27"/>
  <c r="H1437" i="37"/>
  <c r="G1437" i="37"/>
  <c r="H587" i="37"/>
  <c r="G587" i="37"/>
  <c r="H129" i="37"/>
  <c r="G129" i="37"/>
  <c r="H415" i="37"/>
  <c r="G415" i="37"/>
  <c r="H574" i="37"/>
  <c r="G574" i="37"/>
  <c r="G1153" i="37"/>
  <c r="H1153" i="37"/>
  <c r="E12" i="27"/>
  <c r="C1046" i="37"/>
  <c r="F74" i="27"/>
  <c r="J45" i="42"/>
  <c r="D414" i="37"/>
  <c r="E641" i="1"/>
  <c r="D629" i="37"/>
  <c r="H523" i="37"/>
  <c r="G523" i="37"/>
  <c r="H211" i="37"/>
  <c r="G211" i="37"/>
  <c r="G1167" i="37"/>
  <c r="H1167" i="37"/>
  <c r="G1183" i="37"/>
  <c r="H1183" i="37"/>
  <c r="H346" i="37"/>
  <c r="G346" i="37"/>
  <c r="H478" i="37"/>
  <c r="G478" i="37"/>
  <c r="C1152" i="37"/>
  <c r="F180" i="27"/>
  <c r="E287" i="3"/>
  <c r="B287" i="3"/>
  <c r="H1047" i="37"/>
  <c r="G1047" i="37"/>
  <c r="C984" i="37"/>
  <c r="G282" i="3"/>
  <c r="E282" i="3"/>
  <c r="B282" i="3"/>
  <c r="G276" i="3"/>
  <c r="F12" i="27"/>
  <c r="K3" i="3"/>
  <c r="K4" i="37"/>
  <c r="L4" i="37"/>
  <c r="G301" i="3"/>
  <c r="E301" i="3"/>
  <c r="G1436" i="37"/>
  <c r="D4" i="33"/>
  <c r="L36" i="37"/>
  <c r="H1436" i="37"/>
  <c r="G1214" i="37"/>
  <c r="H1152" i="37"/>
  <c r="G1152" i="37"/>
  <c r="H1046" i="37"/>
  <c r="G1046" i="37"/>
  <c r="G985" i="37"/>
  <c r="H985" i="37"/>
  <c r="C630" i="37"/>
  <c r="G630" i="37"/>
  <c r="D984" i="37"/>
  <c r="H276" i="3"/>
  <c r="C629" i="37"/>
  <c r="H629" i="37"/>
  <c r="H522" i="37"/>
  <c r="G522" i="37"/>
  <c r="H1435" i="37"/>
  <c r="G303" i="3"/>
  <c r="E303" i="3"/>
  <c r="G1435" i="37"/>
  <c r="E4" i="36"/>
  <c r="L35" i="37"/>
  <c r="H414" i="37"/>
  <c r="G414" i="37"/>
  <c r="B303" i="3"/>
  <c r="E302" i="3"/>
  <c r="E29" i="42"/>
  <c r="G300" i="3"/>
  <c r="E300" i="3"/>
  <c r="B300" i="3"/>
  <c r="G299" i="3"/>
  <c r="E299" i="3"/>
  <c r="E276" i="3"/>
  <c r="B27" i="42"/>
  <c r="H984" i="37"/>
  <c r="G283" i="3"/>
  <c r="E283" i="3"/>
  <c r="B283" i="3"/>
  <c r="G984" i="37"/>
  <c r="E4" i="27"/>
  <c r="L34" i="37"/>
  <c r="B276" i="3"/>
  <c r="M3" i="3"/>
  <c r="K3" i="37"/>
  <c r="L3" i="37"/>
  <c r="E298" i="3"/>
  <c r="E31" i="42"/>
  <c r="B299" i="3"/>
  <c r="D88" i="1"/>
  <c r="C78" i="37"/>
  <c r="D56" i="1"/>
  <c r="C22" i="42"/>
  <c r="G169" i="3"/>
  <c r="E169" i="3"/>
  <c r="B169" i="3"/>
  <c r="G172" i="3"/>
  <c r="E172" i="3"/>
  <c r="B172" i="3"/>
  <c r="H184" i="3"/>
  <c r="G176" i="3"/>
  <c r="E176" i="3"/>
  <c r="B176" i="3"/>
  <c r="H277" i="3"/>
  <c r="E277" i="3"/>
  <c r="G183" i="3"/>
  <c r="E183" i="3"/>
  <c r="B183" i="3"/>
  <c r="E7" i="3"/>
  <c r="B7" i="3"/>
  <c r="G184" i="3"/>
  <c r="G174" i="3"/>
  <c r="E174" i="3"/>
  <c r="B174" i="3"/>
  <c r="L301" i="3"/>
  <c r="F301" i="3"/>
  <c r="C46" i="37"/>
  <c r="B277" i="3"/>
  <c r="E275" i="3"/>
  <c r="E27" i="42"/>
  <c r="E184" i="3"/>
  <c r="F298" i="3"/>
  <c r="B301" i="3"/>
  <c r="B184" i="3"/>
  <c r="G817" i="37"/>
  <c r="G715" i="37"/>
  <c r="G654" i="37"/>
  <c r="G651" i="37"/>
  <c r="G579" i="37"/>
  <c r="H579" i="37"/>
  <c r="H630" i="37"/>
  <c r="G629" i="37"/>
  <c r="F423" i="1"/>
  <c r="D649" i="1"/>
  <c r="D650" i="1"/>
  <c r="H386" i="37"/>
  <c r="D369" i="1"/>
  <c r="C359" i="37"/>
  <c r="C306" i="37"/>
  <c r="F317" i="1"/>
  <c r="D304" i="1"/>
  <c r="C307" i="37"/>
  <c r="G413" i="37"/>
  <c r="G412" i="37"/>
  <c r="H412" i="37"/>
  <c r="F270" i="1"/>
  <c r="H206" i="37"/>
  <c r="G206" i="37"/>
  <c r="D202" i="1"/>
  <c r="F216" i="1"/>
  <c r="F194" i="1"/>
  <c r="G184" i="37"/>
  <c r="H184" i="37"/>
  <c r="G165" i="37"/>
  <c r="D169" i="1"/>
  <c r="C159" i="37"/>
  <c r="F170" i="1"/>
  <c r="C148" i="37"/>
  <c r="D112" i="1"/>
  <c r="C102" i="37"/>
  <c r="C637" i="37"/>
  <c r="C638" i="37"/>
  <c r="F650" i="1"/>
  <c r="C358" i="37"/>
  <c r="D356" i="1"/>
  <c r="C345" i="37"/>
  <c r="H307" i="37"/>
  <c r="F304" i="1"/>
  <c r="C293" i="37"/>
  <c r="D413" i="1"/>
  <c r="C192" i="37"/>
  <c r="D157" i="1"/>
  <c r="D295" i="1"/>
  <c r="D296" i="1"/>
  <c r="D12" i="1"/>
  <c r="J39" i="42"/>
  <c r="D418" i="1"/>
  <c r="C2" i="37"/>
  <c r="D414" i="1"/>
  <c r="C403" i="37"/>
  <c r="H293" i="37"/>
  <c r="G293" i="37"/>
  <c r="C402" i="37"/>
  <c r="F413" i="1"/>
  <c r="D297" i="1"/>
  <c r="F297" i="1"/>
  <c r="C147" i="37"/>
  <c r="J40" i="42"/>
  <c r="C285" i="37"/>
  <c r="D419" i="1"/>
  <c r="D420" i="1"/>
  <c r="C407" i="37"/>
  <c r="D645" i="1"/>
  <c r="C286" i="37"/>
  <c r="C287" i="37"/>
  <c r="D421" i="1"/>
  <c r="C410" i="37"/>
  <c r="C408" i="37"/>
  <c r="D646" i="1"/>
  <c r="D647" i="1"/>
  <c r="C633" i="37"/>
  <c r="C409" i="37"/>
  <c r="F421" i="1"/>
  <c r="C634" i="37"/>
  <c r="D648" i="1"/>
  <c r="C636" i="37"/>
  <c r="C635" i="37"/>
  <c r="D652" i="1"/>
  <c r="J42" i="42"/>
  <c r="D651" i="1"/>
  <c r="C639" i="37"/>
  <c r="F648" i="1"/>
  <c r="F652" i="1"/>
  <c r="C640" i="37"/>
  <c r="Q19" i="3"/>
  <c r="J41" i="42"/>
  <c r="H155" i="37"/>
  <c r="G155" i="37"/>
  <c r="F158" i="1"/>
  <c r="H148" i="37"/>
  <c r="G148" i="37"/>
  <c r="H149" i="37"/>
  <c r="G149" i="37"/>
  <c r="H24" i="3"/>
  <c r="G24" i="3"/>
  <c r="E24" i="3"/>
  <c r="B24" i="3"/>
  <c r="G87" i="37"/>
  <c r="H116" i="37"/>
  <c r="F118" i="1"/>
  <c r="H108" i="37"/>
  <c r="G108" i="37"/>
  <c r="D102" i="37"/>
  <c r="G102" i="37"/>
  <c r="H79" i="37"/>
  <c r="G79" i="37"/>
  <c r="E88" i="1"/>
  <c r="E12" i="1"/>
  <c r="F89" i="1"/>
  <c r="E56" i="1"/>
  <c r="D46" i="37"/>
  <c r="G46" i="37"/>
  <c r="G58" i="37"/>
  <c r="H46" i="37"/>
  <c r="G55" i="37"/>
  <c r="H55" i="37"/>
  <c r="F56" i="1"/>
  <c r="G25" i="37"/>
  <c r="G19" i="37"/>
  <c r="G3" i="37"/>
  <c r="H3" i="37"/>
  <c r="H4" i="37"/>
  <c r="G4" i="37"/>
  <c r="G164" i="3"/>
  <c r="E164" i="3"/>
  <c r="B164" i="3"/>
  <c r="G205" i="3"/>
  <c r="E205" i="3"/>
  <c r="B205" i="3"/>
  <c r="F14" i="1"/>
  <c r="H102" i="37"/>
  <c r="F12" i="1"/>
  <c r="D2" i="37"/>
  <c r="H2" i="37"/>
  <c r="F88" i="1"/>
  <c r="D78" i="37"/>
  <c r="E418" i="1"/>
  <c r="K39" i="42"/>
  <c r="E645" i="1"/>
  <c r="F645" i="1"/>
  <c r="F418" i="1"/>
  <c r="D407" i="37"/>
  <c r="G2" i="37"/>
  <c r="G78" i="37"/>
  <c r="H78" i="37"/>
  <c r="G407" i="37"/>
  <c r="H407" i="37"/>
  <c r="G1576" i="37"/>
  <c r="H1576" i="37"/>
  <c r="K63" i="42"/>
  <c r="G1530" i="37"/>
  <c r="H1530" i="37"/>
  <c r="D56" i="47"/>
  <c r="G1501" i="37"/>
  <c r="H1501" i="37"/>
  <c r="D31" i="47"/>
  <c r="C1499" i="37"/>
  <c r="G1483" i="37"/>
  <c r="H1483" i="37"/>
  <c r="D13" i="47"/>
  <c r="G192" i="3"/>
  <c r="E192" i="3"/>
  <c r="B192" i="3"/>
  <c r="G200" i="3"/>
  <c r="E200" i="3"/>
  <c r="B200" i="3"/>
  <c r="E170" i="3"/>
  <c r="B170" i="3"/>
  <c r="H819" i="37"/>
  <c r="B25" i="3"/>
  <c r="H646" i="37"/>
  <c r="H645" i="37"/>
  <c r="G645" i="37"/>
  <c r="G406" i="37"/>
  <c r="E258" i="1"/>
  <c r="D248" i="37"/>
  <c r="G208" i="3"/>
  <c r="E208" i="3"/>
  <c r="B208" i="3"/>
  <c r="G196" i="3"/>
  <c r="E196" i="3"/>
  <c r="B196" i="3"/>
  <c r="D249" i="37"/>
  <c r="F269" i="1"/>
  <c r="E369" i="1"/>
  <c r="F375" i="1"/>
  <c r="H364" i="37"/>
  <c r="G364" i="37"/>
  <c r="H359" i="37"/>
  <c r="G359" i="37"/>
  <c r="H306" i="37"/>
  <c r="G306" i="37"/>
  <c r="D633" i="37"/>
  <c r="F649" i="1"/>
  <c r="H259" i="37"/>
  <c r="G259" i="37"/>
  <c r="H260" i="37"/>
  <c r="G260" i="37"/>
  <c r="H248" i="37"/>
  <c r="G248" i="37"/>
  <c r="F258" i="1"/>
  <c r="G255" i="37"/>
  <c r="H255" i="37"/>
  <c r="H236" i="37"/>
  <c r="G236" i="37"/>
  <c r="H232" i="37"/>
  <c r="G232" i="37"/>
  <c r="G227" i="37"/>
  <c r="H227" i="37"/>
  <c r="H220" i="37"/>
  <c r="G220" i="37"/>
  <c r="F230" i="1"/>
  <c r="D192" i="37"/>
  <c r="F202" i="1"/>
  <c r="F183" i="1"/>
  <c r="H178" i="37"/>
  <c r="H173" i="37"/>
  <c r="G173" i="37"/>
  <c r="E169" i="1"/>
  <c r="H162" i="37"/>
  <c r="G160" i="37"/>
  <c r="H160" i="37"/>
  <c r="C1524" i="37"/>
  <c r="D50" i="47"/>
  <c r="H1499" i="37"/>
  <c r="G1499" i="37"/>
  <c r="D49" i="47"/>
  <c r="C1481" i="37"/>
  <c r="H249" i="37"/>
  <c r="G249" i="37"/>
  <c r="D358" i="37"/>
  <c r="E356" i="1"/>
  <c r="F369" i="1"/>
  <c r="H633" i="37"/>
  <c r="G633" i="37"/>
  <c r="G192" i="37"/>
  <c r="H192" i="37"/>
  <c r="D159" i="37"/>
  <c r="E157" i="1"/>
  <c r="F169" i="1"/>
  <c r="C1518" i="37"/>
  <c r="K62" i="42"/>
  <c r="H1524" i="37"/>
  <c r="G1524" i="37"/>
  <c r="C1517" i="37"/>
  <c r="G296" i="3"/>
  <c r="E296" i="3"/>
  <c r="B296" i="3"/>
  <c r="K61" i="42"/>
  <c r="G297" i="3"/>
  <c r="E297" i="3"/>
  <c r="B297" i="3"/>
  <c r="G1481" i="37"/>
  <c r="H1481" i="37"/>
  <c r="B33" i="42"/>
  <c r="D345" i="37"/>
  <c r="E414" i="1"/>
  <c r="F356" i="1"/>
  <c r="E413" i="1"/>
  <c r="D402" i="37"/>
  <c r="H358" i="37"/>
  <c r="G358" i="37"/>
  <c r="F157" i="1"/>
  <c r="D147" i="37"/>
  <c r="K40" i="42"/>
  <c r="E295" i="1"/>
  <c r="G159" i="37"/>
  <c r="H159" i="37"/>
  <c r="G1518" i="37"/>
  <c r="H1518" i="37"/>
  <c r="N3" i="3"/>
  <c r="K6" i="37"/>
  <c r="H1517" i="37"/>
  <c r="G1517" i="37"/>
  <c r="H402" i="37"/>
  <c r="G402" i="37"/>
  <c r="G345" i="37"/>
  <c r="H345" i="37"/>
  <c r="D403" i="37"/>
  <c r="F414" i="1"/>
  <c r="E297" i="1"/>
  <c r="D287" i="37"/>
  <c r="E419" i="1"/>
  <c r="F295" i="1"/>
  <c r="E296" i="1"/>
  <c r="D285" i="37"/>
  <c r="H147" i="37"/>
  <c r="G147" i="37"/>
  <c r="C4" i="47"/>
  <c r="L37" i="37"/>
  <c r="G295" i="3"/>
  <c r="E295" i="3"/>
  <c r="E294" i="3"/>
  <c r="E33" i="42"/>
  <c r="G403" i="37"/>
  <c r="H403" i="37"/>
  <c r="F296" i="1"/>
  <c r="D286" i="37"/>
  <c r="D408" i="37"/>
  <c r="E646" i="1"/>
  <c r="F419" i="1"/>
  <c r="E421" i="1"/>
  <c r="D410" i="37"/>
  <c r="E420" i="1"/>
  <c r="H285" i="37"/>
  <c r="G285" i="37"/>
  <c r="G287" i="37"/>
  <c r="H287" i="37"/>
  <c r="B295" i="3"/>
  <c r="E648" i="1"/>
  <c r="D634" i="37"/>
  <c r="F646" i="1"/>
  <c r="E647" i="1"/>
  <c r="F420" i="1"/>
  <c r="D409" i="37"/>
  <c r="G408" i="37"/>
  <c r="H408" i="37"/>
  <c r="H410" i="37"/>
  <c r="G410" i="37"/>
  <c r="G286" i="37"/>
  <c r="H286" i="37"/>
  <c r="H409" i="37"/>
  <c r="G409" i="37"/>
  <c r="H634" i="37"/>
  <c r="G634" i="37"/>
  <c r="D636" i="37"/>
  <c r="D635" i="37"/>
  <c r="F647" i="1"/>
  <c r="G636" i="37"/>
  <c r="H636" i="37"/>
  <c r="G635" i="37"/>
  <c r="H635" i="37"/>
  <c r="D638" i="37"/>
  <c r="E651" i="1"/>
  <c r="E652" i="1"/>
  <c r="H637" i="37"/>
  <c r="G637" i="37"/>
  <c r="H411" i="37"/>
  <c r="G411" i="37"/>
  <c r="K42" i="42"/>
  <c r="D640" i="37"/>
  <c r="D639" i="37"/>
  <c r="K41" i="42"/>
  <c r="F651" i="1"/>
  <c r="H638" i="37"/>
  <c r="G638" i="37"/>
  <c r="G639" i="37"/>
  <c r="L28" i="37"/>
  <c r="G8" i="3"/>
  <c r="E8" i="3"/>
  <c r="H639" i="37"/>
  <c r="B25" i="42"/>
  <c r="G640" i="37"/>
  <c r="H640" i="37"/>
  <c r="J6" i="42"/>
  <c r="K28" i="37"/>
  <c r="K2" i="37"/>
  <c r="J3" i="3"/>
  <c r="L2" i="37"/>
  <c r="E4" i="1"/>
  <c r="L33" i="37"/>
  <c r="H165" i="3"/>
  <c r="G165" i="3"/>
  <c r="E165" i="3"/>
  <c r="K29" i="37"/>
  <c r="L29" i="37"/>
  <c r="B165" i="3"/>
  <c r="M272" i="3"/>
  <c r="I9" i="3"/>
  <c r="J15" i="3"/>
  <c r="J14" i="3"/>
  <c r="K13" i="3"/>
  <c r="H19" i="3"/>
  <c r="I16" i="3"/>
  <c r="I15" i="3"/>
  <c r="E15" i="3"/>
  <c r="B15" i="3"/>
  <c r="K12" i="3"/>
  <c r="G22" i="3"/>
  <c r="I11" i="3"/>
  <c r="G21" i="3"/>
  <c r="H21" i="3"/>
  <c r="K15" i="3"/>
  <c r="H22" i="3"/>
  <c r="K11" i="3"/>
  <c r="H20" i="3"/>
  <c r="L19" i="3"/>
  <c r="J13" i="3"/>
  <c r="M19" i="3"/>
  <c r="L20" i="3"/>
  <c r="F20" i="3"/>
  <c r="I10" i="3"/>
  <c r="K14" i="3"/>
  <c r="L272" i="3"/>
  <c r="F272" i="3"/>
  <c r="J11" i="3"/>
  <c r="M20" i="3"/>
  <c r="G20" i="3"/>
  <c r="E20" i="3"/>
  <c r="B20" i="3"/>
  <c r="K17" i="3"/>
  <c r="K16" i="3"/>
  <c r="J10" i="3"/>
  <c r="J21" i="3"/>
  <c r="J16" i="3"/>
  <c r="J17" i="3"/>
  <c r="J12" i="3"/>
  <c r="H6" i="3"/>
  <c r="E6" i="3"/>
  <c r="I13" i="3"/>
  <c r="E13" i="3"/>
  <c r="B13" i="3"/>
  <c r="K10" i="3"/>
  <c r="J9" i="3"/>
  <c r="I17" i="3"/>
  <c r="I21" i="3"/>
  <c r="K9" i="3"/>
  <c r="G19" i="3"/>
  <c r="E19" i="3"/>
  <c r="I12" i="3"/>
  <c r="E12" i="3"/>
  <c r="B12" i="3"/>
  <c r="E10" i="3"/>
  <c r="B10" i="3"/>
  <c r="F19" i="3"/>
  <c r="F18" i="3"/>
  <c r="E22" i="3"/>
  <c r="B22" i="3"/>
  <c r="E9" i="3"/>
  <c r="B9" i="3"/>
  <c r="E21" i="3"/>
  <c r="B21" i="3"/>
  <c r="E14" i="3"/>
  <c r="B14" i="3"/>
  <c r="B272" i="3"/>
  <c r="E17" i="3"/>
  <c r="B17" i="3"/>
  <c r="B6" i="3"/>
  <c r="E11" i="3"/>
  <c r="B11" i="3"/>
  <c r="E16" i="3"/>
  <c r="B16" i="3"/>
  <c r="E18" i="3"/>
  <c r="B19" i="3"/>
  <c r="B8" i="3"/>
  <c r="E4" i="3"/>
  <c r="F23" i="3" l="1"/>
  <c r="F3" i="3" s="1"/>
  <c r="B214" i="3"/>
  <c r="B30" i="3"/>
  <c r="E23" i="3"/>
  <c r="E25" i="42" l="1"/>
  <c r="E3" i="3"/>
  <c r="L30" i="37" l="1"/>
  <c r="K30" i="37"/>
  <c r="A2" i="42"/>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<sst xmlns="http://schemas.openxmlformats.org/spreadsheetml/2006/main" count="4802" uniqueCount="4322">
  <si>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</si>
  <si>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</si>
  <si>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</si>
  <si>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</si>
  <si>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</si>
  <si>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</si>
  <si>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</si>
  <si>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</si>
  <si>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</si>
  <si>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</si>
  <si>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</si>
  <si>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</si>
  <si>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</si>
  <si>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</si>
  <si>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</si>
  <si>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</si>
  <si>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</si>
  <si>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</si>
  <si>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</si>
  <si>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</si>
  <si>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</si>
  <si>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</si>
  <si>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</si>
  <si>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</si>
  <si>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</si>
  <si>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</si>
  <si>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</si>
  <si>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</si>
  <si>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</si>
  <si>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</si>
  <si>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</si>
  <si>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</si>
  <si>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</si>
  <si>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</si>
  <si>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</si>
  <si>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</si>
  <si>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</si>
  <si>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</si>
  <si>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</si>
  <si>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</si>
  <si>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</si>
  <si>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</si>
  <si>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</si>
  <si>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</si>
  <si>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</si>
  <si>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</si>
  <si>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</si>
  <si>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</si>
  <si>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</si>
  <si>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</si>
  <si>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</si>
  <si>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</si>
  <si>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</si>
  <si>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</si>
  <si>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</si>
  <si>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</si>
  <si>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</si>
  <si>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</si>
  <si>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</si>
  <si>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</si>
  <si>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</si>
  <si>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</si>
  <si>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</si>
  <si>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</si>
  <si>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</si>
  <si>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</si>
  <si>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</si>
  <si>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</si>
  <si>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</si>
  <si>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</si>
  <si>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</si>
  <si>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</si>
  <si>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</si>
  <si>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</si>
  <si>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</si>
  <si>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</si>
  <si>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</si>
  <si>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</si>
  <si>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</si>
  <si>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</si>
  <si>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</si>
  <si>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</si>
  <si>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</si>
  <si>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</si>
  <si>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</si>
  <si>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</si>
  <si>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</si>
  <si>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</si>
  <si>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</si>
  <si>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</si>
  <si>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</si>
  <si>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</si>
  <si>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</si>
  <si>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</si>
  <si>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</si>
  <si>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</si>
  <si>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</si>
  <si>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</si>
  <si>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</si>
  <si>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</si>
  <si>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</si>
  <si>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</si>
  <si>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</si>
  <si>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</si>
  <si>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</si>
  <si>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</si>
  <si>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</si>
  <si>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</si>
  <si>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</si>
  <si>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</si>
  <si>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</si>
  <si>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</si>
  <si>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</si>
  <si>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</si>
  <si>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</si>
  <si>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</si>
  <si>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</si>
  <si>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</si>
  <si>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</si>
  <si>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</si>
  <si>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</si>
  <si>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</si>
  <si>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</si>
  <si>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</si>
  <si>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</si>
  <si>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</si>
  <si>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</si>
  <si>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</si>
  <si>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</si>
  <si>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</si>
  <si>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</si>
  <si>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</si>
  <si>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</si>
  <si>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</si>
  <si>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</si>
  <si>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</si>
  <si>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</si>
  <si>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</si>
  <si>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</si>
  <si>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</si>
  <si>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</si>
  <si>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</si>
  <si>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</si>
  <si>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</si>
  <si>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</si>
  <si>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</si>
  <si>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</si>
  <si>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</si>
  <si>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</si>
  <si>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</si>
  <si>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</si>
  <si>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</si>
  <si>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</si>
  <si>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</si>
  <si>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</si>
  <si>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</si>
  <si>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</si>
  <si>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</si>
  <si>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</si>
  <si>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</si>
  <si>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</si>
  <si>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</si>
  <si>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</si>
  <si>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</si>
  <si>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</si>
  <si>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</si>
  <si>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</si>
  <si>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</si>
  <si>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</si>
  <si>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</si>
  <si>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</si>
  <si>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</si>
  <si>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</si>
  <si>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</si>
  <si>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</si>
  <si>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</si>
  <si>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</si>
  <si>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</si>
  <si>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</si>
  <si>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</si>
  <si>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</si>
  <si>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</si>
  <si>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</si>
  <si>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</si>
  <si>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</si>
  <si>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</si>
  <si>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</si>
  <si>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</si>
  <si>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</si>
  <si>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</si>
  <si>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</si>
  <si>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</si>
  <si>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</si>
  <si>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</si>
  <si>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</si>
  <si>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</si>
  <si>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</si>
  <si>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</si>
  <si>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</si>
  <si>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</si>
  <si>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</si>
  <si>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</si>
  <si>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</si>
  <si>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</si>
  <si>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</si>
  <si>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</si>
  <si>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</si>
  <si>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</si>
  <si>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</si>
  <si>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</si>
  <si>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</si>
  <si>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</si>
  <si>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</si>
  <si>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</si>
  <si>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</si>
  <si>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</si>
  <si>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</si>
  <si>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</si>
  <si>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</si>
  <si>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</si>
  <si>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</si>
  <si>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</si>
  <si>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</si>
  <si>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</si>
  <si>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</si>
  <si>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</si>
  <si>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</si>
  <si>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</si>
  <si>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</si>
  <si>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</si>
  <si>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</si>
  <si>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</si>
  <si>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</si>
  <si>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</si>
  <si>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</si>
  <si>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</si>
  <si>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</si>
  <si>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</si>
  <si>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</si>
  <si>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</si>
  <si>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</si>
  <si>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</si>
  <si>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</si>
  <si>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</si>
  <si>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</si>
  <si>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</si>
  <si>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</si>
  <si>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</si>
  <si>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</si>
  <si>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</si>
  <si>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</si>
  <si>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</si>
  <si>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</si>
  <si>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</si>
  <si>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</si>
  <si>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</si>
  <si>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</si>
  <si>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</si>
  <si>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</si>
  <si>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</si>
  <si>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</si>
  <si>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</si>
  <si>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</si>
  <si>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</si>
  <si>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</si>
  <si>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</si>
  <si>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</si>
  <si>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</si>
  <si>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</si>
  <si>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</si>
  <si>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</si>
  <si>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</si>
  <si>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</si>
  <si>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</si>
  <si>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</si>
  <si>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</si>
  <si>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</si>
  <si>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</si>
  <si>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</si>
  <si>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</si>
  <si>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</si>
  <si>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</si>
  <si>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</si>
  <si>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</si>
  <si>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</si>
  <si>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</si>
  <si>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</si>
  <si>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</si>
  <si>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</si>
  <si>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</si>
  <si>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</si>
  <si>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</si>
  <si>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</si>
  <si>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</si>
  <si>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</si>
  <si>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</si>
  <si>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</si>
  <si>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</si>
  <si>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</si>
  <si>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</si>
  <si>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</si>
  <si>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</si>
  <si>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</si>
  <si>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</si>
  <si>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</si>
  <si>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</si>
  <si>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</si>
  <si>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</si>
  <si>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</si>
  <si>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</si>
  <si>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</si>
  <si>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</si>
  <si>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</si>
  <si>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</si>
  <si>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</si>
  <si>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</si>
  <si>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</si>
  <si>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</si>
  <si>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</si>
  <si>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</si>
  <si>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</si>
  <si>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</si>
  <si>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</si>
  <si>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</si>
  <si>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</si>
  <si>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</si>
  <si>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</si>
  <si>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</si>
  <si>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</si>
  <si>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</si>
  <si>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</si>
  <si>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</si>
  <si>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</si>
  <si>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</si>
  <si>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</si>
  <si>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</si>
  <si>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</si>
  <si>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</si>
  <si>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</si>
  <si>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</si>
  <si>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</si>
  <si>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</si>
  <si>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</si>
  <si>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</si>
  <si>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</si>
  <si>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</si>
  <si>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</si>
  <si>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</si>
  <si>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</si>
  <si>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</si>
  <si>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</si>
  <si>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</si>
  <si>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</si>
  <si>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</si>
  <si>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</si>
  <si>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</si>
  <si>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</si>
  <si>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</si>
  <si>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</si>
  <si>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</si>
  <si>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</si>
  <si>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</si>
  <si>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</si>
  <si>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</si>
  <si>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</si>
  <si>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</si>
  <si>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</si>
  <si>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</si>
  <si>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</si>
  <si>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</si>
  <si>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</si>
  <si>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</si>
  <si>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</si>
  <si>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</si>
  <si>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</si>
  <si>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</si>
  <si>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</si>
  <si>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</si>
  <si>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</si>
  <si>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</si>
  <si>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</si>
  <si>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</si>
  <si>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</si>
  <si>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</si>
  <si>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</si>
  <si>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</si>
  <si>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</si>
  <si>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</si>
  <si>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</si>
  <si>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</si>
  <si>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</si>
  <si>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</si>
  <si>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</si>
  <si>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</si>
  <si>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</si>
  <si>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</si>
  <si>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</si>
  <si>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</si>
  <si>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</si>
  <si>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</si>
  <si>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</si>
  <si>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</si>
  <si>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</si>
  <si>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</si>
  <si>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</si>
  <si>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</si>
  <si>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</si>
  <si>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</si>
  <si>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</si>
  <si>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</si>
  <si>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</si>
  <si>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</si>
  <si>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</si>
  <si>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</si>
  <si>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</si>
  <si>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</si>
  <si>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</si>
  <si>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</si>
  <si>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</si>
  <si>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</si>
  <si>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</si>
  <si>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</si>
  <si>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</si>
  <si>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</si>
  <si>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</si>
  <si>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</si>
  <si>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</si>
  <si>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</si>
  <si>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</si>
  <si>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</si>
  <si>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</si>
  <si>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</si>
  <si>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</si>
  <si>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</si>
  <si>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</si>
  <si>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</si>
  <si>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</si>
  <si>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</si>
  <si>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</si>
  <si>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</si>
  <si>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</si>
  <si>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</si>
  <si>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</si>
  <si>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</si>
  <si>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</si>
  <si>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</si>
  <si>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</si>
  <si>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</si>
  <si>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</si>
  <si>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</si>
  <si>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</si>
  <si>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</si>
  <si>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</si>
  <si>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</si>
  <si>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</si>
  <si>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</si>
  <si>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</si>
  <si>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</si>
  <si>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</si>
  <si>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</si>
  <si>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</si>
  <si>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</si>
  <si>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</si>
  <si>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</si>
  <si>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</si>
  <si>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</si>
  <si>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</si>
  <si>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</si>
  <si>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</si>
  <si>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</si>
  <si>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</si>
  <si>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</si>
  <si>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</si>
  <si>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</si>
  <si>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</si>
  <si>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</si>
  <si>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</si>
  <si>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</si>
  <si>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</si>
  <si>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</si>
  <si>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</si>
  <si>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</si>
  <si>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</si>
  <si>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</si>
  <si>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</si>
  <si>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</si>
  <si>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</si>
  <si>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</si>
  <si>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</si>
  <si>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</si>
  <si>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</si>
  <si>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</si>
  <si>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</si>
  <si>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</si>
  <si>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</si>
  <si>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</si>
  <si>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</si>
  <si>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</si>
  <si>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</si>
  <si>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</si>
  <si>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</si>
  <si>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</si>
  <si>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</si>
  <si>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</si>
  <si>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</si>
  <si>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</si>
  <si>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</si>
  <si>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</si>
  <si>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</si>
  <si>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</si>
  <si>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</si>
  <si>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</si>
  <si>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</si>
  <si>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</si>
  <si>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</si>
  <si>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</si>
  <si>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</si>
  <si>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</si>
  <si>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</si>
  <si>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</si>
  <si>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</si>
  <si>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</si>
  <si>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</si>
  <si>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</si>
  <si>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</si>
  <si>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</si>
  <si>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</si>
  <si>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</si>
  <si>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</si>
  <si>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</si>
  <si>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</si>
  <si>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</si>
  <si>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</si>
  <si>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</si>
  <si>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</si>
  <si>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</si>
  <si>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</si>
  <si>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</si>
  <si>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</si>
  <si>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</si>
  <si>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</si>
  <si>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</si>
  <si>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</si>
  <si>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</si>
  <si>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</si>
  <si>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</si>
  <si>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</si>
  <si>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</si>
  <si>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</si>
  <si>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</si>
  <si>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</si>
  <si>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</si>
  <si>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</si>
  <si>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</si>
  <si>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</si>
  <si>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</si>
  <si>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</si>
  <si>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</si>
  <si>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</si>
  <si>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</si>
  <si>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</si>
  <si>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</si>
  <si>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</si>
  <si>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</si>
  <si>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</si>
  <si>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</si>
  <si>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</si>
  <si>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</si>
  <si>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</si>
  <si>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</si>
  <si>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</si>
  <si>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</si>
  <si>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</si>
  <si>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</si>
  <si>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</si>
  <si>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</si>
  <si>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</si>
  <si>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</si>
  <si>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</si>
  <si>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</si>
  <si>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</si>
  <si>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</si>
  <si>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</si>
  <si>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</si>
  <si>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</si>
  <si>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</si>
  <si>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</si>
  <si>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</si>
  <si>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</si>
  <si>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</si>
  <si>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</si>
  <si>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</si>
  <si>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</si>
  <si>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</si>
  <si>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</si>
  <si>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</si>
  <si>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</si>
  <si>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</si>
  <si>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</si>
  <si>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</si>
  <si>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</si>
  <si>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</si>
  <si>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</si>
  <si>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</si>
  <si>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</si>
  <si>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</si>
  <si>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</si>
  <si>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</si>
  <si>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</si>
  <si>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</si>
  <si>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</si>
  <si>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</si>
  <si>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</si>
  <si>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</si>
  <si>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</si>
  <si>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</si>
  <si>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</si>
  <si>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</si>
  <si>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</si>
  <si>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</si>
  <si>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</si>
  <si>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</si>
  <si>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</si>
  <si>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</si>
  <si>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</si>
  <si>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</si>
  <si>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</si>
  <si>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</si>
  <si>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</si>
  <si>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</si>
  <si>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</si>
  <si>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</si>
  <si>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</si>
  <si>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</si>
  <si>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</si>
  <si>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</si>
  <si>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</si>
  <si>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</si>
  <si>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</si>
  <si>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</si>
  <si>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</si>
  <si>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</si>
  <si>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</si>
  <si>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</si>
  <si>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</si>
  <si>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</si>
  <si>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</si>
  <si>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</si>
  <si>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</si>
  <si>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</si>
  <si>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</si>
  <si>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</si>
  <si>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</si>
  <si>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</si>
  <si>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</si>
  <si>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</si>
  <si>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</si>
  <si>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</si>
  <si>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</si>
  <si>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</si>
  <si>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</si>
  <si>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</si>
  <si>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</si>
  <si>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</si>
  <si>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</si>
  <si>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</si>
  <si>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</si>
  <si>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</si>
  <si>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</si>
  <si>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</si>
  <si>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</si>
  <si>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</si>
  <si>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</si>
  <si>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</si>
  <si>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</si>
  <si>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</si>
  <si>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</si>
  <si>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</si>
  <si>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</si>
  <si>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</si>
  <si>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</si>
  <si>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</si>
  <si>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</si>
  <si>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</si>
  <si>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</si>
  <si>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</si>
  <si>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</si>
  <si>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</si>
  <si>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</si>
  <si>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</si>
  <si>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</si>
  <si>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</si>
  <si>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</si>
  <si>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</si>
  <si>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</si>
  <si>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</si>
  <si>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</si>
  <si>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</si>
  <si>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</si>
  <si>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</si>
  <si>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</si>
  <si>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</si>
  <si>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</si>
  <si>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</si>
  <si>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</si>
  <si>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</si>
  <si>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</si>
  <si>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</si>
  <si>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</si>
  <si>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</si>
  <si>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</si>
  <si>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</si>
  <si>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</si>
  <si>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</si>
  <si>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</si>
  <si>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</si>
  <si>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</si>
  <si>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</si>
  <si>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</si>
  <si>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</si>
  <si>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</si>
  <si>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</si>
  <si>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</si>
  <si>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</si>
  <si>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</si>
  <si>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</si>
  <si>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</si>
  <si>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</si>
  <si>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</si>
  <si>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</si>
  <si>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</si>
  <si>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</si>
  <si>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</si>
  <si>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</si>
  <si>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</si>
  <si>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</si>
  <si>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</si>
  <si>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</si>
  <si>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</si>
  <si>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</si>
  <si>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</si>
  <si>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</si>
  <si>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</si>
  <si>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</si>
  <si>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</si>
  <si>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</si>
  <si>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</si>
  <si>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</si>
  <si>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</si>
  <si>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</si>
  <si>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</si>
  <si>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</si>
  <si>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</si>
  <si>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</si>
  <si>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</si>
  <si>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</si>
  <si>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</si>
  <si>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</si>
  <si>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</si>
  <si>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</si>
  <si>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</si>
  <si>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</si>
  <si>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</si>
  <si>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</si>
  <si>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</si>
  <si>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</si>
  <si>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</si>
  <si>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</si>
  <si>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</si>
  <si>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</si>
  <si>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</si>
  <si>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</si>
  <si>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</si>
  <si>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</si>
  <si>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</si>
  <si>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</si>
  <si>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</si>
  <si>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</si>
  <si>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</si>
  <si>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</si>
  <si>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</si>
  <si>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</si>
  <si>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</si>
  <si>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</si>
  <si>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</si>
  <si>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</si>
  <si>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</si>
  <si>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</si>
  <si>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</si>
  <si>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</si>
  <si>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</si>
  <si>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</si>
  <si>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</si>
  <si>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</si>
  <si>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</si>
  <si>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</si>
  <si>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</si>
  <si>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</si>
  <si>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</si>
  <si>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</si>
  <si>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</si>
  <si>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</si>
  <si>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</si>
  <si>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</si>
  <si>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</si>
  <si>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</si>
  <si>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</si>
  <si>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</si>
  <si>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</si>
  <si>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</si>
  <si>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</si>
  <si>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</si>
  <si>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</si>
  <si>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</si>
  <si>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</si>
  <si>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</si>
  <si>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</si>
  <si>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</si>
  <si>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</si>
  <si>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</si>
  <si>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</si>
  <si>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</si>
  <si>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</si>
  <si>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</si>
  <si>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</si>
  <si>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</si>
  <si>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</si>
  <si>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</si>
  <si>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</si>
  <si>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</si>
  <si>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</si>
  <si>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</si>
  <si>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</si>
  <si>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</si>
  <si>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</si>
  <si>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</si>
  <si>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</si>
  <si>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</si>
  <si>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</si>
  <si>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</si>
  <si>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</si>
  <si>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</si>
  <si>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</si>
  <si>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</si>
  <si>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</si>
  <si>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</si>
  <si>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</si>
  <si>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</si>
  <si>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</si>
  <si>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</si>
  <si>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</si>
  <si>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</si>
  <si>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</si>
  <si>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</si>
  <si>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</si>
  <si>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</si>
  <si>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</si>
  <si>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</si>
  <si>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</si>
  <si>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</si>
  <si>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</si>
  <si>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</si>
  <si>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</si>
  <si>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</si>
  <si>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</si>
  <si>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</si>
  <si>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</si>
  <si>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</si>
  <si>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</si>
  <si>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</si>
  <si>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</si>
  <si>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</si>
  <si>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</si>
  <si>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</si>
  <si>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</si>
  <si>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</si>
  <si>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</si>
  <si>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</si>
  <si>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</si>
  <si>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</si>
  <si>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</si>
  <si>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</si>
  <si>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</si>
  <si>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</si>
  <si>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</si>
  <si>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</si>
  <si>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</si>
  <si>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</si>
  <si>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</si>
  <si>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</si>
  <si>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</si>
  <si>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</si>
  <si>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</si>
  <si>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</si>
  <si>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</si>
  <si>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</si>
  <si>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</si>
  <si>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</si>
  <si>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</si>
  <si>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</si>
  <si>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</si>
  <si>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</si>
  <si>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</si>
  <si>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</si>
  <si>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</si>
  <si>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</si>
  <si>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</si>
  <si>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</si>
  <si>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</si>
  <si>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</si>
  <si>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</si>
  <si>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</si>
  <si>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</si>
  <si>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</si>
  <si>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</si>
  <si>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</si>
  <si>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</si>
  <si>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</si>
  <si>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</si>
  <si>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</si>
  <si>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</si>
  <si>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</si>
  <si>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</si>
  <si>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</si>
  <si>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</si>
  <si>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</si>
  <si>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</si>
  <si>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</si>
  <si>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</si>
  <si>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</si>
  <si>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</si>
  <si>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</si>
  <si>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</si>
  <si>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</si>
  <si>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</si>
  <si>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</si>
  <si>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</si>
  <si>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</si>
  <si>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</si>
  <si>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</si>
  <si>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</si>
  <si>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</si>
  <si>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</si>
  <si>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</si>
  <si>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</si>
  <si>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</si>
  <si>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</si>
  <si>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</si>
  <si>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</si>
  <si>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</si>
  <si>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</si>
  <si>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</si>
  <si>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</si>
  <si>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</si>
  <si>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</si>
  <si>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</si>
  <si>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</si>
  <si>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</si>
  <si>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</si>
  <si>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</si>
  <si>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</si>
  <si>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</si>
  <si>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</si>
  <si>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</si>
  <si>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</si>
  <si>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</si>
  <si>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</si>
  <si>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</si>
  <si>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</si>
  <si>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</si>
  <si>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</si>
  <si>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</si>
  <si>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</si>
  <si>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</si>
  <si>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</si>
  <si>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</si>
  <si>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</si>
  <si>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</si>
  <si>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</si>
  <si>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</si>
  <si>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</si>
  <si>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</si>
  <si>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</si>
  <si>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</si>
  <si>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</si>
  <si>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</si>
  <si>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</si>
  <si>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</si>
  <si>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</si>
  <si>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</si>
  <si>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</si>
  <si>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</si>
  <si>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</si>
  <si>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</si>
  <si>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</si>
  <si>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</si>
  <si>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</si>
  <si>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</si>
  <si>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</si>
  <si>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</si>
  <si>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</si>
  <si>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</si>
  <si>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</si>
  <si>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</si>
  <si>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</si>
  <si>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</si>
  <si>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</si>
  <si>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</si>
  <si>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</si>
  <si>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</si>
  <si>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</si>
  <si>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</si>
  <si>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</si>
  <si>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</si>
  <si>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</si>
  <si>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</si>
  <si>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</si>
  <si>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</si>
  <si>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</si>
  <si>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</si>
  <si>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</si>
  <si>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</si>
  <si>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</si>
  <si>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</si>
  <si>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</si>
  <si>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</si>
  <si>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</si>
  <si>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</si>
  <si>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</si>
  <si>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</si>
  <si>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</si>
  <si>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</si>
  <si>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</si>
  <si>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</si>
  <si>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</si>
  <si>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</si>
  <si>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</si>
  <si>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</si>
  <si>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</si>
  <si>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</si>
  <si>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</si>
  <si>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</si>
  <si>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</si>
  <si>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</si>
  <si>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</si>
  <si>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</si>
  <si>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</si>
  <si>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</si>
  <si>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</si>
  <si>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</si>
  <si>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</si>
  <si>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</si>
  <si>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</si>
  <si>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</si>
  <si>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</si>
  <si>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</si>
  <si>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</si>
  <si>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</si>
  <si>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</si>
  <si>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</si>
  <si>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</si>
  <si>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</si>
  <si>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</si>
  <si>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</si>
  <si>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</si>
  <si>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</si>
  <si>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</si>
  <si>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</si>
  <si>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</si>
  <si>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</si>
  <si>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</si>
  <si>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</si>
  <si>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</si>
  <si>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</si>
  <si>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</si>
  <si>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</si>
  <si>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</si>
  <si>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</si>
  <si>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</si>
  <si>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</si>
  <si>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</si>
  <si>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</si>
  <si>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</si>
  <si>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</si>
  <si>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</si>
  <si>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</si>
  <si>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</si>
  <si>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</si>
  <si>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</si>
  <si>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</si>
  <si>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</si>
  <si>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</si>
  <si>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</si>
  <si>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</si>
  <si>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</si>
  <si>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</si>
  <si>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</si>
  <si>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</si>
  <si>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</si>
  <si>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</si>
  <si>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</si>
  <si>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</si>
  <si>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</si>
  <si>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</si>
  <si>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</si>
  <si>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</si>
  <si>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</si>
  <si>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</si>
  <si>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</si>
  <si>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</si>
  <si>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</si>
  <si>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</si>
  <si>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</si>
  <si>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</si>
  <si>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</si>
  <si>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</si>
  <si>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</si>
  <si>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</si>
  <si>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</si>
  <si>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</si>
  <si>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</si>
  <si>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</si>
  <si>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</si>
  <si>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</si>
  <si>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</si>
  <si>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</si>
  <si>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</si>
  <si>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</si>
  <si>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</si>
  <si>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</si>
  <si>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</si>
  <si>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</si>
  <si>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</si>
  <si>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</si>
  <si>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</si>
  <si>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</si>
  <si>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</si>
  <si>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</si>
  <si>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</si>
  <si>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</si>
  <si>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</si>
  <si>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</si>
  <si>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</si>
  <si>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</si>
  <si>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</si>
  <si>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</si>
  <si>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</si>
  <si>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</si>
  <si>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</si>
  <si>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</si>
  <si>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</si>
  <si>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</si>
  <si>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</si>
  <si>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</si>
  <si>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</si>
  <si>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</si>
  <si>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</si>
  <si>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</si>
  <si>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</si>
  <si>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</si>
  <si>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</si>
  <si>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</si>
  <si>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</si>
  <si>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</si>
  <si>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</si>
  <si>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</si>
  <si>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</si>
  <si>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</si>
  <si>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</si>
  <si>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</si>
  <si>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</si>
  <si>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</si>
  <si>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</si>
  <si>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</si>
  <si>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</si>
  <si>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</si>
  <si>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</si>
  <si>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</si>
  <si>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</si>
  <si>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</si>
  <si>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</si>
  <si>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</si>
  <si>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</si>
  <si>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</si>
  <si>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</si>
  <si>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</si>
  <si>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</si>
  <si>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</si>
  <si>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</si>
  <si>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</si>
  <si>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</si>
  <si>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</si>
  <si>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</si>
  <si>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</si>
  <si>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</si>
  <si>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</si>
  <si>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</si>
  <si>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</si>
  <si>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</si>
  <si>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</si>
  <si>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</si>
  <si>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</si>
  <si>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</si>
  <si>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</si>
  <si>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</si>
  <si>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</si>
  <si>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</si>
  <si>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</si>
  <si>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</si>
  <si>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</si>
  <si>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</si>
  <si>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</si>
  <si>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</si>
  <si>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</si>
  <si>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</si>
  <si>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</si>
  <si>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</si>
  <si>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</si>
  <si>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</si>
  <si>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</si>
  <si>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</si>
  <si>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</si>
  <si>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</si>
  <si>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</si>
  <si>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</si>
  <si>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</si>
  <si>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</si>
  <si>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</si>
  <si>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</si>
  <si>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</si>
  <si>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</si>
  <si>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</si>
  <si>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</si>
  <si>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</si>
  <si>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</si>
  <si>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</si>
  <si>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</si>
  <si>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</si>
  <si>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</si>
  <si>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</si>
  <si>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</si>
  <si>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</si>
  <si>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</si>
  <si>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</si>
  <si>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</si>
  <si>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</si>
  <si>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</si>
  <si>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</si>
  <si>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</si>
  <si>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</si>
  <si>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</si>
  <si>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</si>
  <si>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</si>
  <si>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</si>
  <si>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</si>
  <si>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</si>
  <si>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</si>
  <si>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</si>
  <si>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</si>
  <si>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</si>
  <si>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</si>
  <si>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</si>
  <si>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</si>
  <si>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</si>
  <si>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</si>
  <si>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</si>
  <si>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</si>
  <si>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</si>
  <si>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</si>
  <si>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</si>
  <si>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</si>
  <si>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</si>
  <si>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</si>
  <si>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</si>
  <si>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</si>
  <si>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</si>
  <si>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</si>
  <si>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</si>
  <si>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</si>
  <si>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</si>
  <si>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</si>
  <si>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</si>
  <si>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</si>
  <si>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</si>
  <si>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</si>
  <si>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</si>
  <si>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</si>
  <si>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</si>
  <si>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</si>
  <si>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</si>
  <si>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</si>
  <si>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</si>
  <si>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</si>
  <si>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</si>
  <si>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</si>
  <si>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</si>
  <si>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</si>
  <si>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</si>
  <si>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</si>
  <si>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</si>
  <si>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</si>
  <si>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</si>
  <si>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</si>
  <si>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</si>
  <si>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</si>
  <si>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</si>
  <si>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</si>
  <si>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</si>
  <si>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</si>
  <si>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</si>
  <si>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</si>
  <si>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</si>
  <si>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</si>
  <si>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</si>
  <si>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</si>
  <si>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</si>
  <si>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</si>
  <si>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</si>
  <si>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</si>
  <si>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</si>
  <si>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</si>
  <si>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</si>
  <si>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</si>
  <si>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</si>
  <si>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</si>
  <si>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</si>
  <si>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</si>
  <si>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</si>
  <si>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</si>
  <si>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</si>
  <si>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</si>
  <si>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</si>
  <si>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</si>
  <si>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</si>
  <si>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</si>
  <si>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</si>
  <si>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</si>
  <si>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</si>
  <si>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</si>
  <si>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</si>
  <si>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</si>
  <si>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</si>
  <si>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</si>
  <si>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</si>
  <si>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</si>
  <si>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</si>
  <si>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</si>
  <si>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</si>
  <si>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</si>
  <si>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</si>
  <si>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</si>
  <si>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</si>
  <si>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</si>
  <si>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</si>
  <si>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</si>
  <si>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</si>
  <si>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</si>
  <si>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</si>
  <si>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</si>
  <si>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</si>
  <si>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</si>
  <si>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</si>
  <si>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</si>
  <si>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</si>
  <si>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</si>
  <si>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</si>
  <si>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</si>
  <si>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</si>
  <si>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</si>
  <si>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</si>
  <si>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</si>
  <si>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</si>
  <si>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</si>
  <si>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</si>
  <si>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</si>
  <si>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</si>
  <si>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</si>
  <si>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</si>
  <si>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</si>
  <si>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</si>
  <si>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</si>
  <si>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</si>
  <si>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</si>
  <si>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</si>
  <si>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</si>
  <si>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</si>
  <si>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</si>
  <si>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</si>
  <si>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</si>
  <si>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</si>
  <si>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</si>
  <si>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</si>
  <si>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</si>
  <si>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</si>
  <si>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</si>
  <si>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</si>
  <si>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</si>
  <si>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</si>
  <si>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</si>
  <si>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</si>
  <si>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</si>
  <si>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</si>
  <si>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</si>
  <si>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</si>
  <si>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</si>
  <si>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</si>
  <si>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</si>
  <si>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</si>
  <si>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</si>
  <si>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</si>
  <si>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</si>
  <si>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</si>
  <si>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</si>
  <si>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</si>
  <si>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</si>
  <si>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</si>
  <si>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</si>
  <si>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</si>
  <si>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</si>
  <si>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</si>
  <si>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</si>
  <si>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</si>
  <si>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</si>
  <si>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</si>
  <si>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</si>
  <si>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</si>
  <si>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</si>
  <si>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</si>
  <si>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</si>
  <si>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</si>
  <si>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</si>
  <si>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</si>
  <si>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</si>
  <si>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</si>
  <si>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</si>
  <si>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</si>
  <si>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</si>
  <si>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</si>
  <si>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</si>
  <si>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</si>
  <si>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</si>
  <si>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</si>
  <si>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</si>
  <si>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</si>
  <si>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</si>
  <si>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</si>
  <si>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</si>
  <si>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</si>
  <si>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</si>
  <si>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</si>
  <si>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</si>
  <si>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</si>
  <si>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</si>
  <si>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</si>
  <si>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</si>
  <si>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</si>
  <si>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</si>
  <si>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</si>
  <si>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</si>
  <si>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</si>
  <si>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</si>
  <si>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</si>
  <si>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</si>
  <si>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</si>
  <si>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</si>
  <si>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</si>
  <si>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</si>
  <si>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</si>
  <si>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</si>
  <si>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</si>
  <si>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</si>
  <si>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</si>
  <si>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</si>
  <si>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</si>
  <si>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</si>
  <si>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</si>
  <si>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</si>
  <si>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</si>
  <si>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</si>
  <si>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</si>
  <si>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</si>
  <si>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</si>
  <si>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</si>
  <si>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</si>
  <si>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</si>
  <si>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</si>
  <si>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</si>
  <si>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</si>
  <si>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</si>
  <si>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</si>
  <si>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</si>
  <si>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</si>
  <si>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</si>
  <si>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</si>
  <si>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</si>
  <si>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</si>
  <si>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</si>
  <si>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</si>
  <si>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</si>
  <si>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</si>
  <si>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</si>
  <si>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</si>
  <si>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</si>
  <si>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</si>
  <si>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</si>
  <si>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</si>
  <si>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</si>
  <si>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</si>
  <si>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</si>
  <si>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</si>
  <si>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</si>
  <si>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</si>
  <si>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</si>
  <si>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</si>
  <si>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</si>
  <si>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</si>
  <si>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</si>
  <si>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</si>
  <si>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</si>
  <si>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</si>
  <si>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</si>
  <si>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</si>
  <si>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</si>
  <si>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</si>
  <si>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</si>
  <si>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</si>
  <si>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</si>
  <si>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</si>
  <si>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</si>
  <si>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</si>
  <si>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</si>
  <si>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</si>
  <si>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</si>
  <si>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</si>
  <si>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</si>
  <si>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</si>
  <si>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</si>
  <si>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</si>
  <si>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</si>
  <si>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</si>
  <si>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</si>
  <si>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</si>
  <si>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</si>
  <si>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</si>
  <si>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</si>
  <si>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</si>
  <si>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</si>
  <si>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</si>
  <si>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</si>
  <si>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</si>
  <si>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</si>
  <si>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</si>
  <si>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</si>
  <si>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</si>
  <si>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</si>
  <si>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</si>
  <si>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</si>
  <si>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</si>
  <si>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</si>
  <si>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</si>
  <si>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</si>
  <si>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</si>
  <si>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</si>
  <si>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</si>
  <si>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</si>
  <si>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</si>
  <si>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</si>
  <si>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</si>
  <si>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</si>
  <si>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</si>
  <si>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</si>
  <si>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</si>
  <si>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</si>
  <si>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</si>
  <si>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</si>
  <si>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</si>
  <si>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</si>
  <si>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</si>
  <si>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</si>
  <si>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</si>
  <si>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</si>
  <si>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</si>
  <si>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</si>
  <si>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</si>
  <si>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</si>
  <si>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</si>
  <si>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</si>
  <si>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</si>
  <si>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</si>
  <si>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</si>
  <si>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</si>
  <si>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</si>
  <si>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</si>
  <si>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</si>
  <si>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</si>
  <si>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</si>
  <si>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</si>
  <si>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</si>
  <si>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</si>
  <si>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</si>
  <si>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</si>
  <si>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</si>
  <si>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</si>
  <si>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</si>
  <si>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</si>
  <si>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</si>
  <si>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</si>
  <si>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</si>
  <si>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</si>
  <si>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</si>
  <si>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</si>
  <si>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</si>
  <si>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</si>
  <si>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</si>
  <si>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</si>
  <si>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</si>
  <si>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</si>
  <si>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</si>
  <si>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</si>
  <si>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</si>
  <si>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</si>
  <si>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</si>
  <si>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</si>
  <si>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</si>
  <si>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</si>
  <si>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</si>
  <si>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</si>
  <si>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</si>
  <si>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</si>
  <si>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</si>
  <si>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</si>
  <si>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</si>
  <si>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</si>
  <si>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</si>
  <si>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</si>
  <si>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</si>
  <si>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</si>
  <si>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</si>
  <si>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</si>
  <si>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</si>
  <si>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</si>
  <si>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</si>
  <si>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</si>
  <si>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</si>
  <si>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</si>
  <si>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</si>
  <si>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</si>
  <si>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</si>
  <si>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</si>
  <si>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</si>
  <si>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</si>
  <si>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</si>
  <si>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</si>
  <si>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</si>
  <si>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</si>
  <si>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</si>
  <si>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</si>
  <si>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</si>
  <si>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</si>
  <si>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</si>
  <si>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</si>
  <si>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</si>
  <si>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</si>
  <si>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</si>
  <si>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</si>
  <si>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</si>
  <si>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</si>
  <si>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</si>
  <si>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</si>
  <si>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</si>
  <si>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</si>
  <si>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</si>
  <si>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</si>
  <si>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</si>
  <si>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</si>
  <si>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</si>
  <si>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</si>
  <si>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</si>
  <si>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</si>
  <si>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</si>
  <si>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</si>
  <si>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</si>
  <si>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</si>
  <si>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</si>
  <si>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</si>
  <si>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</si>
  <si>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</si>
  <si>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</si>
  <si>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</si>
  <si>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</si>
  <si>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</si>
  <si>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</si>
  <si>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</si>
  <si>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</si>
  <si>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</si>
  <si>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</si>
  <si>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</si>
  <si>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</si>
  <si>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</si>
  <si>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</si>
  <si>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</si>
  <si>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</si>
  <si>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</si>
  <si>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</si>
  <si>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</si>
  <si>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</si>
  <si>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</si>
  <si>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</si>
  <si>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</si>
  <si>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</si>
  <si>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</si>
  <si>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</si>
  <si>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</si>
  <si>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</si>
  <si>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</si>
  <si>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</si>
  <si>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</si>
  <si>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</si>
  <si>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</si>
  <si>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</si>
  <si>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</si>
  <si>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</si>
  <si>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</si>
  <si>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</si>
  <si>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</si>
  <si>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</si>
  <si>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</si>
  <si>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</si>
  <si>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</si>
  <si>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</si>
  <si>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</si>
  <si>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</si>
  <si>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</si>
  <si>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</si>
  <si>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</si>
  <si>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</si>
  <si>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</si>
  <si>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</si>
  <si>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</si>
  <si>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</si>
  <si>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</si>
  <si>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</si>
  <si>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</si>
  <si>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</si>
  <si>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</si>
  <si>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</si>
  <si>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</si>
  <si>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</si>
  <si>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</si>
  <si>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</si>
  <si>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</si>
  <si>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</si>
  <si>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</si>
  <si>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</si>
  <si>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</si>
  <si>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</si>
  <si>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</si>
  <si>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</si>
  <si>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</si>
  <si>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</si>
  <si>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</si>
  <si>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</si>
  <si>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</si>
  <si>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</si>
  <si>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</si>
  <si>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</si>
  <si>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</si>
  <si>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</si>
  <si>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</si>
  <si>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</si>
  <si>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</si>
  <si>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</si>
  <si>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</si>
  <si>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</si>
  <si>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</si>
  <si>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</si>
  <si>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</si>
  <si>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</si>
  <si>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</si>
  <si>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</si>
  <si>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</si>
  <si>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</si>
  <si>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</si>
  <si>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</si>
  <si>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</si>
  <si>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</si>
  <si>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</si>
  <si>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</si>
  <si>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</si>
  <si>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</si>
  <si>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</si>
  <si>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</si>
  <si>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</si>
  <si>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</si>
  <si>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</si>
  <si>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</si>
  <si>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</si>
  <si>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</si>
  <si>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</si>
  <si>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</si>
  <si>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</si>
  <si>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</si>
  <si>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</si>
  <si>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</si>
  <si>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</si>
  <si>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</si>
  <si>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</si>
  <si>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</si>
  <si>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</si>
  <si>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</si>
  <si>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</si>
  <si>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</si>
  <si>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</si>
  <si>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</si>
  <si>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</si>
  <si>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</si>
  <si>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</si>
  <si>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</si>
  <si>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</si>
  <si>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</si>
  <si>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</si>
  <si>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</si>
  <si>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</si>
  <si>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</si>
  <si>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</si>
  <si>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</si>
  <si>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</si>
  <si>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</si>
  <si>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</si>
  <si>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</si>
  <si>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</si>
  <si>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</si>
  <si>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</si>
  <si>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</si>
  <si>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</si>
  <si>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</si>
  <si>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</si>
  <si>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</si>
  <si>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</si>
  <si>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</si>
  <si>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</si>
  <si>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</si>
  <si>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</si>
  <si>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</si>
  <si>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</si>
  <si>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</si>
  <si>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</si>
  <si>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</si>
  <si>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</si>
  <si>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</si>
  <si>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</si>
  <si>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</si>
  <si>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</si>
  <si>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</si>
  <si>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</si>
  <si>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</si>
  <si>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</si>
  <si>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</si>
  <si>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</si>
  <si>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</si>
  <si>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</si>
  <si>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</si>
  <si>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</si>
  <si>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</si>
  <si>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</si>
  <si>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</si>
  <si>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</si>
  <si>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</si>
  <si>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</si>
  <si>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</si>
  <si>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</si>
  <si>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</si>
  <si>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</si>
  <si>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</si>
  <si>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</si>
  <si>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</si>
  <si>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</si>
  <si>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</si>
  <si>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</si>
  <si>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</si>
  <si>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</si>
  <si>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</si>
  <si>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</si>
  <si>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</si>
  <si>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</si>
  <si>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</si>
  <si>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</si>
  <si>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</si>
  <si>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</si>
  <si>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</si>
  <si>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</si>
  <si>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</si>
  <si>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</si>
  <si>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</si>
  <si>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</si>
  <si>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</si>
  <si>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</si>
  <si>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</si>
  <si>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</si>
  <si>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</si>
  <si>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</si>
  <si>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</si>
  <si>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</si>
  <si>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</si>
  <si>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</si>
  <si>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</si>
  <si>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</si>
  <si>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</si>
  <si>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</si>
  <si>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</si>
  <si>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</si>
  <si>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</si>
  <si>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</si>
  <si>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</si>
  <si>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</si>
  <si>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</si>
  <si>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</si>
  <si>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</si>
  <si>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</si>
  <si>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</si>
  <si>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</si>
  <si>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</si>
  <si>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</si>
  <si>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</si>
  <si>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</si>
  <si>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</si>
  <si>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</si>
  <si>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</si>
  <si>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</si>
  <si>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</si>
  <si>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</si>
  <si>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</si>
  <si>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</si>
  <si>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</si>
  <si>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</si>
  <si>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</si>
  <si>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</si>
  <si>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</si>
  <si>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</si>
  <si>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</si>
  <si>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</si>
  <si>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</si>
  <si>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</si>
  <si>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</si>
  <si>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</si>
  <si>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</si>
  <si>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</si>
  <si>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</si>
  <si>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</si>
  <si>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</si>
  <si>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</si>
  <si>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</si>
  <si>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</si>
  <si>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</si>
  <si>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</si>
  <si>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</si>
  <si>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</si>
  <si>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</si>
  <si>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</si>
  <si>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</si>
  <si>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</si>
  <si>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</si>
  <si>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</si>
  <si>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</si>
  <si>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</si>
  <si>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</si>
  <si>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</si>
  <si>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</si>
  <si>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</si>
  <si>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</si>
  <si>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</si>
  <si>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</si>
  <si>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</si>
  <si>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</si>
  <si>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</si>
  <si>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</si>
  <si>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</si>
  <si>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</si>
  <si>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</si>
  <si>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</si>
  <si>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</si>
  <si>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</si>
  <si>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</si>
  <si>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</si>
  <si>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</si>
  <si>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</si>
  <si>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</si>
  <si>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</si>
  <si>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</si>
  <si>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</si>
  <si>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</si>
  <si>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</si>
  <si>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</si>
  <si>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</si>
  <si>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</si>
  <si>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</si>
  <si>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</si>
  <si>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</si>
  <si>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</si>
  <si>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</si>
  <si>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</si>
  <si>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</si>
  <si>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</si>
  <si>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</si>
  <si>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</si>
  <si>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</si>
  <si>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</si>
  <si>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</si>
  <si>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</si>
  <si>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</si>
  <si>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</si>
  <si>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</si>
  <si>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</si>
  <si>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</si>
  <si>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</si>
  <si>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</si>
  <si>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</si>
  <si>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</si>
  <si>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</si>
  <si>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</si>
  <si>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</si>
  <si>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</si>
  <si>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</si>
  <si>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</si>
  <si>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</si>
  <si>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</si>
  <si>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</si>
  <si>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</si>
  <si>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</si>
  <si>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</si>
  <si>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</si>
  <si>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</si>
  <si>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</si>
  <si>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</si>
  <si>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</si>
  <si>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</si>
  <si>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</si>
  <si>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</si>
  <si>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</si>
  <si>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</si>
  <si>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</si>
  <si>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</si>
  <si>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</si>
  <si>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</si>
  <si>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</si>
  <si>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</si>
  <si>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</si>
  <si>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</si>
  <si>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</si>
  <si>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</si>
  <si>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</si>
  <si>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</si>
  <si>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</si>
  <si>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</si>
  <si>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</si>
  <si>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</si>
  <si>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</si>
  <si>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</si>
  <si>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</si>
  <si>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</si>
  <si>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</si>
  <si>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</si>
  <si>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</si>
  <si>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</si>
  <si>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</si>
  <si>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</si>
  <si>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</si>
  <si>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</si>
  <si>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</si>
  <si>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</si>
  <si>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</si>
  <si>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</si>
  <si>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</si>
  <si>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</si>
  <si>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</si>
  <si>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</si>
  <si>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</si>
  <si>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</si>
  <si>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</si>
  <si>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</si>
  <si>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</si>
  <si>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</si>
  <si>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</si>
  <si>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</si>
  <si>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</si>
  <si>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</si>
  <si>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</si>
  <si>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</si>
  <si>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</si>
  <si>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</si>
  <si>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</si>
  <si>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</si>
  <si>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</si>
  <si>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</si>
  <si>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</si>
  <si>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</si>
  <si>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</si>
  <si>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</si>
  <si>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</si>
  <si>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</si>
  <si>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</si>
  <si>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</si>
  <si>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</si>
  <si>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</si>
  <si>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</si>
  <si>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</si>
  <si>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</si>
  <si>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</si>
  <si>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</si>
  <si>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</si>
  <si>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</si>
  <si>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</si>
  <si>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</si>
  <si>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</si>
  <si>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</si>
  <si>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</si>
  <si>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</si>
  <si>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</si>
  <si>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</si>
  <si>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</si>
  <si>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</si>
  <si>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</si>
  <si>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</si>
  <si>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</si>
  <si>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</si>
  <si>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</si>
  <si>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</si>
  <si>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</si>
  <si>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</si>
  <si>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</si>
  <si>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</si>
  <si>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</si>
  <si>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</si>
  <si>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</si>
  <si>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</si>
  <si>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</si>
  <si>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</si>
  <si>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</si>
  <si>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</si>
  <si>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</si>
  <si>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</si>
  <si>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</si>
  <si>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</si>
  <si>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</si>
  <si>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</si>
  <si>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</si>
  <si>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</si>
  <si>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</si>
  <si>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</si>
  <si>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</si>
  <si>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</si>
  <si>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</si>
  <si>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</si>
  <si>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</si>
  <si>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</si>
  <si>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</si>
  <si>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</si>
  <si>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</si>
  <si>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</si>
  <si>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</si>
  <si>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</si>
  <si>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</si>
  <si>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</si>
  <si>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</si>
  <si>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</si>
  <si>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</si>
  <si>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</si>
  <si>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</si>
  <si>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</si>
  <si>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</si>
  <si>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</si>
  <si>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</si>
  <si>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</si>
  <si>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</si>
  <si>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</si>
  <si>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</si>
  <si>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</si>
  <si>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</si>
  <si>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</si>
  <si>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</si>
  <si>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</si>
  <si>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</si>
  <si>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</si>
  <si>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</si>
  <si>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</si>
  <si>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</si>
  <si>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</si>
  <si>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</si>
  <si>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</si>
  <si>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</si>
  <si>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</si>
  <si>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</si>
  <si>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</si>
  <si>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</si>
  <si>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</si>
  <si>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</si>
  <si>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</si>
  <si>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</si>
  <si>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</si>
  <si>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</si>
  <si>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</si>
  <si>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</si>
  <si>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</si>
  <si>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</si>
  <si>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</si>
  <si>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</si>
  <si>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</si>
  <si>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</si>
  <si>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</si>
  <si>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</si>
  <si>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</si>
  <si>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</si>
  <si>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</si>
  <si>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</si>
  <si>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</si>
  <si>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</si>
  <si>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</si>
  <si>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</si>
  <si>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</si>
  <si>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</si>
  <si>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</si>
  <si>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</si>
  <si>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</si>
  <si>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</si>
  <si>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</si>
  <si>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</si>
  <si>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</si>
  <si>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</si>
  <si>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</si>
  <si>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</si>
  <si>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</si>
  <si>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</si>
  <si>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</si>
  <si>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</si>
  <si>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</si>
  <si>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</si>
  <si>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</si>
  <si>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</si>
  <si>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</si>
  <si>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</si>
  <si>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</si>
  <si>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</si>
  <si>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</si>
  <si>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</si>
  <si>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</si>
  <si>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</si>
  <si>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</si>
  <si>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</si>
  <si>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</si>
  <si>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</si>
  <si>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</si>
  <si>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</si>
  <si>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</si>
  <si>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</si>
  <si>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</si>
  <si>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</si>
  <si>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</si>
  <si>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</si>
  <si>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</si>
  <si>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</si>
  <si>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</si>
  <si>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</si>
  <si>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</si>
  <si>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</si>
  <si>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</si>
  <si>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</si>
  <si>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</si>
  <si>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</si>
  <si>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</si>
  <si>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</si>
  <si>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</si>
  <si>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</si>
  <si>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</si>
  <si>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</si>
  <si>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</si>
  <si>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</si>
  <si>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</si>
  <si>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</si>
  <si>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</si>
  <si>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</si>
  <si>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</si>
  <si>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</si>
  <si>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</si>
  <si>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</si>
  <si>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</si>
  <si>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</si>
  <si>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</si>
  <si>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</si>
  <si>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</si>
  <si>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</si>
  <si>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</si>
  <si>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</si>
  <si>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</si>
  <si>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</si>
  <si>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</si>
  <si>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</si>
  <si>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</si>
  <si>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</si>
  <si>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</si>
  <si>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</si>
  <si>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</si>
  <si>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</si>
  <si>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</si>
  <si>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</si>
  <si>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</si>
  <si>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</si>
  <si>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</si>
  <si>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</si>
  <si>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</si>
  <si>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</si>
  <si>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</si>
  <si>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</si>
  <si>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</si>
  <si>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</si>
  <si>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</si>
  <si>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</si>
  <si>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</si>
  <si>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</si>
  <si>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</si>
  <si>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</si>
  <si>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</si>
  <si>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</si>
  <si>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</si>
  <si>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</si>
  <si>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</si>
  <si>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</si>
  <si>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</si>
  <si>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</si>
  <si>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</si>
  <si>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</si>
  <si>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</si>
  <si>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</si>
  <si>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</si>
  <si>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</si>
  <si>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</si>
  <si>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</si>
  <si>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</si>
  <si>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</si>
  <si>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</si>
  <si>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</si>
  <si>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</si>
  <si>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</si>
  <si>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</si>
  <si>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</si>
  <si>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</si>
  <si>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</si>
  <si>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</si>
  <si>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</si>
  <si>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</si>
  <si>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</si>
  <si>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</si>
  <si>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</si>
  <si>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</si>
  <si>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</si>
  <si>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</si>
  <si>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</si>
  <si>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</si>
  <si>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</si>
  <si>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</si>
  <si>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</si>
  <si>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</si>
  <si>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</si>
  <si>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</si>
  <si>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</si>
  <si>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</si>
  <si>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</si>
  <si>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</si>
  <si>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</si>
  <si>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</si>
  <si>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</si>
  <si>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</si>
  <si>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</si>
  <si>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</si>
  <si>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</si>
  <si>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</si>
  <si>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</si>
  <si>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</si>
  <si>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</si>
  <si>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</si>
  <si>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</si>
  <si>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</si>
  <si>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</si>
  <si>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</si>
  <si>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</si>
  <si>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</si>
  <si>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</si>
  <si>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</si>
  <si>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</si>
  <si>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</si>
  <si>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</si>
  <si>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</si>
  <si>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</si>
  <si>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</si>
  <si>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</si>
  <si>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</si>
  <si>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</si>
  <si>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</si>
  <si>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</si>
  <si>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</si>
  <si>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</si>
  <si>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</si>
  <si>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</si>
  <si>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</si>
  <si>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</si>
  <si>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</si>
  <si>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</si>
  <si>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</si>
  <si>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</si>
  <si>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</si>
  <si>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</si>
  <si>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</si>
  <si>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</si>
  <si>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</si>
  <si>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</si>
  <si>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</si>
  <si>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</si>
  <si>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</si>
  <si>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</si>
  <si>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</si>
  <si>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</si>
  <si>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</si>
  <si>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</si>
  <si>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</si>
  <si>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</si>
  <si>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</si>
  <si>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</si>
  <si>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</si>
  <si>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</si>
  <si>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</si>
  <si>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</si>
  <si>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</si>
  <si>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</si>
  <si>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</si>
  <si>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</si>
  <si>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</si>
  <si>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</si>
  <si>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</si>
  <si>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</si>
  <si>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</si>
  <si>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</si>
  <si>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</si>
  <si>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</si>
  <si>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</si>
  <si>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</si>
  <si>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</si>
  <si>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</si>
  <si>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</si>
  <si>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</si>
  <si>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</si>
  <si>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</si>
  <si>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</si>
  <si>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</si>
  <si>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</si>
  <si>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</si>
  <si>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</si>
  <si>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</si>
  <si>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</si>
  <si>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</si>
  <si>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</si>
  <si>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</si>
  <si>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</si>
  <si>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</si>
  <si>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</si>
  <si>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</si>
  <si>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</si>
  <si>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</si>
  <si>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</si>
  <si>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</si>
  <si>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</si>
  <si>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</si>
  <si>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</si>
  <si>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</si>
  <si>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</si>
  <si>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</si>
  <si>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</si>
  <si>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</si>
  <si>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</si>
  <si>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</si>
  <si>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</si>
  <si>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</si>
  <si>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</si>
  <si>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</si>
  <si>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</si>
  <si>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</si>
  <si>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</si>
  <si>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</si>
  <si>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</si>
  <si>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</si>
  <si>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</si>
  <si>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</si>
  <si>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</si>
  <si>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</si>
  <si>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</si>
  <si>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</si>
  <si>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</si>
  <si>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</si>
  <si>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</si>
  <si>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</si>
  <si>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</si>
  <si>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</si>
  <si>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</si>
  <si>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</si>
  <si>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</si>
  <si>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</si>
  <si>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</si>
  <si>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</si>
  <si>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</si>
  <si>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</si>
  <si>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</si>
  <si>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</si>
  <si>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</si>
  <si>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</si>
  <si>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</si>
  <si>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</si>
  <si>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</si>
  <si>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</si>
  <si>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</si>
  <si>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</si>
  <si>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</si>
  <si>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</si>
  <si>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</si>
  <si>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</si>
  <si>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</si>
  <si>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</si>
  <si>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</si>
  <si>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</si>
  <si>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</si>
  <si>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</si>
  <si>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</si>
  <si>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</si>
  <si>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</si>
  <si>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</si>
  <si>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</si>
  <si>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</si>
  <si>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</si>
  <si>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</si>
  <si>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</si>
  <si>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</si>
  <si>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</si>
  <si>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</si>
  <si>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</si>
  <si>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</si>
  <si>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</si>
  <si>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</si>
  <si>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</si>
  <si>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</si>
  <si>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</si>
  <si>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</si>
  <si>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</si>
  <si>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</si>
  <si>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</si>
  <si>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</si>
  <si>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</si>
  <si>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</si>
  <si>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</si>
  <si>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</si>
  <si>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</si>
  <si>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</si>
  <si>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</si>
  <si>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</si>
  <si>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</si>
  <si>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</si>
  <si>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</si>
  <si>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</si>
  <si>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</si>
  <si>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</si>
  <si>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</si>
  <si>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</si>
  <si>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</si>
  <si>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</si>
  <si>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</si>
  <si>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</si>
  <si>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</si>
  <si>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</si>
  <si>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</si>
  <si>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</si>
  <si>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</si>
  <si>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</si>
  <si>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</si>
  <si>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</si>
  <si>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</si>
  <si>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</si>
  <si>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</si>
  <si>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</si>
  <si>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</si>
  <si>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</si>
  <si>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</si>
  <si>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</si>
  <si>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</si>
  <si>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</si>
  <si>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</si>
  <si>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</si>
  <si>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</si>
  <si>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</si>
  <si>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</si>
  <si>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</si>
  <si>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</si>
  <si>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</si>
  <si>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</si>
  <si>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</si>
  <si>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</si>
  <si>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</si>
  <si>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</si>
  <si>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</si>
  <si>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</si>
  <si>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</si>
  <si>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</si>
  <si>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</si>
  <si>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</si>
  <si>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</si>
  <si>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</si>
  <si>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</si>
  <si>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</si>
  <si>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</si>
  <si>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</si>
  <si>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</si>
  <si>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</si>
  <si>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</si>
  <si>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</si>
  <si>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</si>
  <si>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</si>
  <si>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</si>
  <si>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</si>
  <si>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</si>
  <si>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</si>
  <si>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</si>
  <si>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</si>
  <si>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</si>
  <si>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</si>
  <si>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</si>
  <si>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</si>
  <si>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</si>
  <si>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</si>
  <si>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</si>
  <si>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</si>
  <si>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</si>
  <si>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</si>
  <si>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</si>
  <si>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</si>
  <si>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</si>
  <si>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</si>
  <si>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</si>
  <si>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</si>
  <si>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</si>
  <si>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</si>
  <si>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</si>
  <si>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</si>
  <si>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</si>
  <si>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</si>
  <si>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</si>
  <si>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</si>
  <si>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</si>
  <si>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</si>
  <si>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</si>
  <si>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</si>
  <si>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</si>
  <si>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</si>
  <si>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</si>
  <si>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</si>
  <si>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</si>
  <si>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</si>
  <si>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</si>
  <si>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</si>
  <si>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</si>
  <si>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</si>
  <si>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</si>
  <si>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</si>
  <si>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</si>
  <si>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</si>
  <si>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</si>
  <si>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</si>
  <si>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</si>
  <si>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</si>
  <si>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</si>
  <si>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</si>
  <si>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</si>
  <si>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</si>
  <si>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</si>
  <si>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</si>
  <si>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</si>
  <si>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</si>
  <si>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</si>
  <si>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</si>
  <si>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</si>
  <si>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</si>
  <si>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</si>
  <si>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</si>
  <si>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</si>
  <si>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</si>
  <si>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</si>
  <si>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</si>
  <si>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</si>
  <si>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</si>
  <si>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</si>
  <si>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</si>
  <si>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</si>
  <si>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</si>
  <si>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</si>
  <si>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</si>
  <si>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</si>
  <si>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</si>
  <si>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</si>
  <si>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</si>
  <si>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</si>
  <si>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</si>
  <si>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</si>
  <si>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</si>
  <si>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</si>
  <si>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</si>
  <si>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</si>
  <si>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</si>
  <si>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</si>
  <si>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</si>
  <si>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</si>
  <si>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</si>
  <si>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</si>
  <si>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</si>
  <si>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</si>
  <si>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</si>
  <si>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</si>
  <si>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</si>
  <si>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</si>
  <si>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</si>
  <si>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</si>
  <si>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</si>
  <si>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</si>
  <si>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</si>
  <si>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</si>
  <si>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</si>
  <si>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</si>
  <si>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</si>
  <si>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</si>
  <si>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</si>
  <si>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</si>
  <si>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</si>
  <si>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</si>
  <si>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</si>
  <si>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</si>
  <si>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</si>
  <si>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</si>
  <si>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</si>
  <si>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</si>
  <si>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</si>
  <si>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</si>
  <si>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</si>
  <si>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</si>
  <si>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</si>
  <si>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</si>
  <si>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</si>
  <si>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</si>
  <si>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</si>
  <si>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</si>
  <si>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</si>
  <si>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</si>
  <si>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</si>
  <si>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</si>
  <si>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</si>
  <si>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</si>
  <si>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</si>
  <si>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</si>
  <si>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</si>
  <si>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</si>
  <si>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</si>
  <si>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</si>
  <si>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</si>
  <si>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</si>
  <si>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</si>
  <si>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</si>
  <si>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</si>
  <si>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</si>
  <si>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</si>
  <si>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</si>
  <si>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</si>
  <si>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</si>
  <si>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</si>
  <si>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</si>
  <si>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</si>
  <si>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</si>
  <si>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</si>
  <si>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</si>
  <si>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</si>
  <si>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</si>
  <si>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</si>
  <si>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</si>
  <si>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</si>
  <si>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</si>
  <si>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</si>
  <si>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</si>
  <si>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</si>
  <si>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</si>
  <si>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</si>
  <si>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</si>
  <si>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</si>
  <si>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</si>
  <si>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</si>
  <si>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</si>
  <si>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</si>
  <si>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</si>
  <si>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</si>
  <si>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</si>
  <si>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</si>
  <si>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</si>
  <si>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</si>
  <si>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</si>
  <si>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</si>
  <si>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</si>
  <si>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</si>
  <si>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</si>
  <si>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</si>
  <si>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</si>
  <si>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</si>
  <si>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</si>
  <si>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</si>
  <si>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</si>
  <si>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</si>
  <si>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</si>
  <si>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</si>
  <si>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</si>
  <si>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</si>
  <si>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</si>
  <si>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</si>
  <si>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</si>
  <si>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</si>
  <si>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</si>
  <si>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</si>
  <si>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</si>
  <si>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</si>
  <si>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</si>
  <si>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</si>
  <si>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</si>
  <si>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</si>
  <si>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</si>
  <si>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</si>
  <si>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</si>
  <si>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</si>
  <si>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</si>
  <si>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</si>
  <si>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</si>
  <si>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</si>
  <si>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</si>
  <si>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</si>
  <si>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</si>
  <si>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</si>
  <si>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</si>
  <si>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</si>
  <si>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</si>
  <si>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</si>
  <si>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</si>
  <si>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</si>
  <si>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</si>
  <si>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</si>
  <si>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</si>
  <si>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</si>
  <si>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</si>
  <si>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</si>
  <si>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</si>
  <si>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</si>
  <si>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</si>
  <si>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</si>
  <si>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</si>
  <si>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</si>
  <si>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</si>
  <si>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</si>
  <si>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</si>
  <si>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</si>
  <si>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</si>
  <si>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</si>
  <si>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</si>
  <si>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</si>
  <si>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</si>
  <si>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</si>
  <si>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</si>
  <si>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</si>
  <si>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</si>
  <si>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</si>
  <si>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</si>
  <si>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</si>
  <si>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</si>
  <si>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</si>
  <si>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</si>
  <si>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</si>
  <si>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</si>
  <si>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</si>
  <si>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</si>
  <si>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</si>
  <si>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</si>
  <si>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</si>
  <si>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</si>
  <si>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</si>
  <si>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</si>
  <si>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</si>
  <si>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</si>
  <si>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</si>
  <si>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</si>
  <si>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</si>
  <si>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</si>
  <si>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</si>
  <si>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</si>
  <si>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</si>
  <si>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</si>
  <si>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</si>
  <si>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</si>
  <si>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</si>
  <si>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</si>
  <si>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</si>
  <si>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</si>
  <si>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</si>
  <si>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</si>
  <si>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</si>
  <si>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</si>
  <si>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</si>
  <si>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</si>
  <si>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</si>
  <si>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</si>
  <si>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</si>
  <si>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</si>
  <si>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</si>
  <si>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</si>
  <si>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</si>
  <si>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</si>
  <si>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</si>
  <si>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</si>
  <si>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</si>
  <si>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</si>
  <si>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</si>
  <si>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</si>
  <si>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</si>
  <si>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</si>
  <si>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</si>
  <si>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</si>
  <si>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</si>
  <si>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</si>
  <si>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</si>
  <si>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</si>
  <si>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</si>
  <si>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</si>
  <si>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</si>
  <si>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</si>
  <si>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</si>
  <si>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</si>
  <si>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</si>
  <si>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</si>
  <si>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</si>
  <si>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</si>
  <si>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</si>
  <si>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</si>
  <si>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</si>
  <si>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</si>
  <si>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</si>
  <si>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</si>
  <si>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</si>
  <si>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</si>
  <si>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</si>
  <si>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</si>
  <si>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</si>
  <si>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</si>
  <si>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</si>
  <si>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</si>
  <si>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</si>
  <si>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</si>
  <si>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</si>
  <si>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</si>
  <si>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</si>
  <si>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</si>
  <si>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</si>
  <si>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</si>
  <si>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</si>
  <si>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</si>
  <si>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</si>
  <si>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</si>
  <si>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</si>
  <si>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</si>
  <si>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</si>
  <si>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</si>
  <si>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</si>
  <si>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</si>
  <si>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</si>
  <si>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</si>
  <si>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</si>
  <si>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</si>
  <si>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</si>
  <si>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</si>
  <si>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</si>
  <si>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</si>
  <si>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</si>
  <si>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</si>
  <si>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</si>
  <si>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</si>
  <si>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</si>
  <si>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</si>
  <si>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</si>
  <si>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</si>
  <si>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</si>
  <si>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</si>
  <si>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</si>
  <si>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</si>
  <si>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</si>
  <si>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</si>
  <si>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</si>
  <si>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</si>
  <si>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</si>
  <si>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</si>
  <si>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</si>
  <si>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</si>
  <si>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</si>
  <si>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</si>
  <si>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</si>
  <si>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</si>
  <si>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</si>
  <si>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</si>
  <si>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</si>
  <si>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</si>
  <si>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</si>
  <si>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</si>
  <si>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</si>
  <si>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</si>
  <si>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</si>
  <si>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</si>
  <si>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</si>
  <si>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</si>
  <si>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</si>
  <si>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</si>
  <si>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</si>
  <si>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</si>
  <si>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</si>
  <si>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</si>
  <si>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</si>
  <si>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</si>
  <si>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</si>
  <si>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</si>
  <si>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</si>
  <si>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</si>
  <si>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</si>
  <si>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</si>
  <si>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</si>
  <si>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</si>
  <si>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</si>
  <si>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</si>
  <si>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</si>
  <si>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</si>
  <si>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</si>
  <si>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</si>
  <si>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</si>
  <si>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</si>
  <si>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</si>
  <si>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</si>
  <si>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</si>
  <si>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</si>
  <si>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</si>
  <si>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</si>
  <si>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</si>
  <si>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</si>
  <si>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</si>
  <si>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</si>
  <si>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</si>
  <si>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</si>
  <si>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</si>
  <si>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</si>
  <si>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</si>
  <si>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</si>
  <si>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</si>
  <si>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</si>
  <si>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</si>
  <si>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</si>
  <si>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</si>
  <si>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</si>
  <si>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</si>
  <si>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</si>
  <si>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</si>
  <si>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</si>
  <si>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</si>
  <si>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</si>
  <si>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</si>
  <si>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</si>
  <si>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</si>
  <si>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</si>
  <si>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</si>
  <si>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</si>
  <si>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</si>
  <si>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</si>
  <si>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</si>
  <si>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</si>
  <si>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</si>
  <si>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</si>
  <si>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</si>
  <si>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</si>
  <si>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</si>
  <si>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</si>
  <si>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</si>
  <si>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</si>
  <si>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</si>
  <si>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</si>
  <si>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</si>
  <si>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</si>
  <si>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</si>
  <si>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</si>
  <si>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</si>
  <si>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</si>
  <si>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</si>
  <si>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</si>
  <si>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</si>
  <si>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</si>
  <si>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</si>
  <si>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</si>
  <si>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</si>
  <si>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</si>
  <si>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</si>
  <si>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</si>
  <si>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</si>
  <si>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</si>
  <si>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</si>
  <si>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</si>
  <si>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</si>
  <si>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</si>
  <si>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</si>
  <si>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</si>
  <si>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</si>
  <si>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</si>
  <si>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</si>
  <si>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</si>
  <si>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</si>
  <si>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</si>
  <si>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</si>
  <si>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</si>
  <si>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</si>
  <si>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</si>
  <si>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</si>
  <si>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</si>
  <si>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</si>
  <si>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</si>
  <si>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</si>
  <si>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</si>
  <si>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</si>
  <si>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</si>
  <si>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</si>
  <si>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</si>
  <si>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</si>
  <si>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</si>
  <si>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</si>
  <si>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</si>
  <si>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</si>
  <si>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</si>
  <si>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</si>
  <si>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</si>
  <si>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</si>
  <si>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</si>
  <si>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</si>
  <si>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</si>
  <si>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</si>
  <si>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</si>
  <si>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</si>
  <si>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</si>
  <si>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</si>
  <si>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</si>
  <si>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</si>
  <si>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</si>
  <si>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</si>
  <si>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</si>
  <si>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</si>
  <si>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</si>
  <si>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</si>
  <si>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</si>
  <si>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</si>
  <si>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</si>
  <si>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</si>
  <si>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</si>
  <si>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</si>
  <si>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</si>
  <si>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</si>
  <si>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</si>
  <si>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</si>
  <si>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</si>
  <si>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</si>
  <si>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</si>
  <si>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</si>
  <si>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</si>
  <si>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</si>
  <si>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</si>
  <si>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</si>
  <si>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</si>
  <si>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</si>
  <si>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</si>
  <si>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</si>
  <si>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</si>
  <si>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</si>
  <si>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</si>
  <si>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</si>
  <si>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</si>
  <si>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</si>
  <si>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</si>
  <si>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</si>
  <si>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</si>
  <si>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</si>
  <si>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</si>
  <si>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</si>
  <si>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</si>
  <si>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</si>
  <si>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</si>
  <si>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</si>
  <si>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</si>
  <si>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</si>
  <si>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</si>
  <si>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</si>
  <si>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</si>
  <si>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</si>
  <si>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</si>
  <si>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</si>
  <si>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</si>
  <si>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</si>
  <si>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</si>
  <si>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</si>
  <si>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</si>
  <si>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</si>
  <si>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</si>
  <si>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</si>
  <si>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</si>
  <si>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</si>
  <si>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</si>
  <si>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</si>
  <si>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</si>
  <si>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</si>
  <si>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</si>
  <si>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</si>
  <si>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</si>
  <si>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</si>
  <si>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</si>
  <si>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</si>
  <si>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</si>
  <si>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</si>
  <si>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</si>
  <si>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</si>
  <si>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</si>
  <si>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</si>
  <si>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</si>
  <si>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</si>
  <si>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</si>
  <si>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</si>
  <si>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</si>
  <si>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</si>
  <si>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</si>
  <si>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</si>
  <si>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</si>
  <si>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</si>
  <si>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</si>
  <si>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</si>
  <si>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</si>
  <si>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</si>
  <si>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</si>
  <si>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</si>
  <si>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</si>
  <si>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</si>
  <si>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</si>
  <si>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</si>
  <si>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</si>
  <si>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</si>
  <si>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</si>
  <si>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</si>
  <si>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</si>
  <si>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</si>
  <si>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</si>
  <si>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</si>
  <si>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</si>
  <si>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</si>
  <si>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</si>
  <si>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</si>
  <si>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</si>
  <si>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</si>
  <si>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</si>
  <si>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</si>
  <si>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</si>
  <si>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</si>
  <si>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</si>
  <si>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</si>
  <si>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</si>
  <si>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</si>
  <si>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</si>
  <si>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</si>
  <si>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</si>
  <si>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</si>
  <si>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</si>
  <si>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</si>
  <si>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</si>
  <si>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</si>
  <si>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</si>
  <si>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</si>
  <si>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</si>
  <si>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</si>
  <si>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</si>
  <si>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</si>
  <si>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</si>
  <si>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</si>
  <si>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</si>
  <si>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</si>
  <si>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</si>
  <si>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</si>
  <si>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</si>
  <si>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</si>
  <si>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</si>
  <si>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</si>
  <si>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</si>
  <si>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</si>
  <si>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</si>
  <si>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</si>
  <si>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</si>
  <si>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</si>
  <si>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</si>
  <si>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</si>
  <si>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</si>
  <si>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</si>
  <si>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</si>
  <si>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</si>
  <si>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</si>
  <si>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</si>
  <si>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</si>
  <si>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</si>
  <si>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</si>
  <si>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</si>
  <si>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</si>
  <si>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</si>
  <si>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</si>
  <si>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</si>
  <si>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</si>
  <si>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</si>
  <si>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</si>
  <si>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</si>
  <si>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</si>
  <si>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</si>
  <si>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</si>
  <si>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</si>
  <si>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</si>
  <si>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</si>
  <si>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</si>
  <si>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</si>
  <si>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</si>
  <si>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</si>
  <si>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</si>
  <si>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</si>
  <si>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</si>
  <si>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</si>
  <si>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</si>
  <si>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</si>
  <si>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</si>
  <si>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</si>
  <si>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</si>
  <si>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</si>
  <si>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</si>
  <si>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</si>
  <si>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</si>
  <si>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</si>
  <si>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</si>
  <si>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</si>
  <si>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</si>
  <si>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</si>
  <si>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</si>
  <si>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</si>
  <si>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</si>
  <si>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</si>
  <si>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</si>
  <si>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</si>
  <si>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</si>
  <si>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</si>
  <si>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</si>
  <si>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</si>
  <si>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</si>
  <si>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</si>
  <si>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</si>
  <si>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</si>
  <si>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</si>
  <si>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</si>
  <si>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</si>
  <si>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</si>
  <si>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</si>
  <si>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</si>
  <si>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</si>
  <si>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</si>
  <si>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</si>
  <si>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</si>
  <si>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</si>
  <si>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</si>
  <si>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</si>
  <si>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</si>
  <si>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</si>
  <si>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</si>
  <si>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</si>
  <si>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</si>
  <si>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</si>
  <si>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</si>
  <si>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</si>
  <si>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</si>
  <si>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</si>
  <si>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</si>
  <si>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</si>
  <si>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</si>
  <si>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</si>
  <si>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</si>
  <si>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</si>
  <si>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</si>
  <si>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</si>
  <si>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</si>
  <si>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</si>
  <si>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</si>
  <si>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</si>
  <si>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</si>
  <si>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</si>
  <si>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</si>
  <si>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</si>
  <si>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</si>
  <si>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</si>
  <si>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</si>
  <si>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</si>
  <si>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</si>
  <si>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</si>
  <si>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</si>
  <si>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</si>
  <si>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</si>
  <si>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</si>
  <si>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</si>
  <si>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</si>
  <si>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</si>
  <si>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</si>
  <si>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</si>
  <si>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</si>
  <si>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</si>
  <si>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</si>
  <si>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</si>
  <si>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</si>
  <si>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</si>
  <si>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</si>
  <si>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</si>
  <si>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</si>
  <si>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</si>
  <si>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</si>
  <si>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</si>
  <si>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</si>
  <si>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</si>
  <si>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</si>
  <si>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</si>
  <si>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</si>
  <si>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</si>
  <si>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</si>
  <si>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</si>
  <si>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</si>
  <si>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</si>
  <si>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</si>
  <si>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</si>
  <si>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</si>
  <si>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</si>
  <si>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</si>
  <si>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</si>
  <si>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</si>
  <si>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</si>
  <si>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</si>
  <si>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</si>
  <si>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</si>
  <si>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</si>
  <si>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</si>
  <si>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</si>
  <si>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</si>
  <si>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</si>
  <si>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</si>
  <si>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</si>
  <si>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</si>
  <si>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</si>
  <si>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</si>
  <si>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</si>
  <si>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</si>
  <si>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</si>
  <si>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</si>
  <si>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</si>
  <si>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</si>
  <si>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</si>
  <si>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</si>
  <si>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</si>
  <si>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</si>
  <si>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</si>
  <si>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</si>
  <si>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</si>
  <si>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</si>
  <si>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</si>
  <si>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</si>
  <si>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</si>
  <si>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</si>
  <si>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</si>
  <si>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</si>
  <si>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</si>
  <si>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</si>
  <si>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</si>
  <si>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</si>
  <si>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</si>
  <si>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</si>
  <si>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</si>
  <si>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</si>
  <si>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</si>
  <si>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</si>
  <si>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</si>
  <si>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</si>
  <si>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</si>
  <si>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</si>
  <si>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</si>
  <si>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</si>
  <si>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</si>
  <si>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</si>
  <si>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</si>
  <si>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</si>
  <si>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</si>
  <si>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</si>
  <si>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</si>
  <si>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</si>
  <si>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</si>
  <si>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</si>
  <si>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</si>
  <si>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</si>
  <si>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</si>
  <si>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</si>
  <si>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</si>
  <si>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</si>
  <si>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</si>
  <si>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</si>
  <si>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</si>
  <si>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</si>
  <si>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</si>
  <si>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</si>
  <si>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</si>
  <si>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</si>
  <si>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</si>
  <si>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</si>
  <si>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</si>
  <si>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</si>
  <si>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</si>
  <si>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</si>
  <si>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</si>
  <si>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</si>
  <si>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</si>
  <si>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</si>
  <si>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</si>
  <si>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</si>
  <si>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</si>
  <si>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</si>
  <si>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</si>
  <si>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</si>
  <si>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</si>
  <si>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</si>
  <si>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</si>
  <si>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</si>
  <si>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</si>
  <si>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</si>
  <si>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</si>
  <si>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</si>
  <si>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</si>
  <si>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</si>
  <si>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</si>
  <si>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</si>
  <si>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</si>
  <si>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</si>
  <si>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</si>
  <si>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</si>
  <si>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</si>
  <si>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</si>
  <si>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</si>
  <si>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</si>
  <si>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</si>
  <si>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</si>
  <si>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</si>
  <si>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</si>
  <si>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</si>
  <si>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</si>
  <si>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</si>
  <si>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</si>
  <si>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</si>
  <si>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</si>
  <si>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</si>
  <si>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</si>
  <si>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</si>
  <si>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</si>
  <si>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</si>
  <si>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</si>
  <si>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</si>
  <si>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</si>
  <si>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</si>
  <si>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</si>
  <si>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</si>
  <si>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</si>
  <si>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</si>
  <si>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</si>
  <si>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</si>
  <si>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</si>
  <si>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</si>
  <si>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</si>
  <si>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</si>
  <si>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</si>
  <si>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</si>
  <si>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</si>
  <si>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</si>
  <si>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</si>
  <si>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</si>
  <si>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</si>
  <si>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</si>
  <si>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</si>
  <si>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</si>
  <si>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</si>
  <si>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</si>
  <si>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</si>
  <si>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</si>
  <si>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</si>
  <si>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</si>
  <si>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</si>
  <si>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</si>
  <si>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</si>
  <si>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</si>
  <si>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</si>
  <si>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</si>
  <si>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</si>
  <si>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</si>
  <si>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</si>
  <si>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</si>
  <si>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</si>
  <si>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</si>
  <si>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</si>
  <si>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</si>
  <si>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</si>
  <si>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</si>
  <si>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</si>
  <si>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</si>
  <si>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</si>
  <si>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</si>
  <si>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</si>
  <si>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</si>
  <si>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</si>
  <si>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</si>
  <si>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</si>
  <si>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</si>
  <si>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</si>
  <si>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</si>
  <si>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</si>
  <si>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</si>
  <si>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</si>
  <si>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</si>
  <si>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</si>
  <si>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</si>
  <si>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</si>
  <si>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</si>
  <si>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</si>
  <si>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</si>
  <si>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</si>
  <si>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</si>
  <si>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</si>
  <si>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</si>
  <si>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</si>
  <si>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</si>
  <si>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</si>
  <si>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</si>
  <si>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</si>
  <si>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</si>
  <si>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</si>
  <si>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</si>
  <si>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</si>
  <si>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</si>
  <si>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</si>
  <si>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</si>
  <si>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</si>
  <si>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</si>
  <si>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</si>
  <si>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</si>
  <si>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</si>
  <si>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</si>
  <si>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</si>
  <si>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</si>
  <si>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</si>
  <si>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</si>
  <si>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</si>
  <si>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</si>
  <si>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</si>
  <si>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</si>
  <si>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</si>
  <si>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</si>
  <si>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</si>
  <si>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</si>
  <si>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</si>
  <si>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</si>
  <si>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</si>
  <si>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</si>
  <si>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</si>
  <si>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</si>
  <si>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</si>
  <si>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</si>
  <si>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</si>
  <si>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</si>
  <si>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</si>
  <si>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</si>
  <si>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</si>
  <si>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</si>
  <si>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</si>
  <si>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</si>
  <si>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</si>
  <si>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</si>
  <si>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</si>
  <si>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</si>
  <si>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</si>
  <si>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</si>
  <si>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</si>
  <si>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</si>
  <si>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</si>
  <si>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</si>
  <si>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</si>
  <si>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</si>
  <si>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</si>
  <si>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</si>
  <si>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</si>
  <si>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</si>
  <si>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</si>
  <si>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</si>
  <si>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</si>
  <si>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</si>
  <si>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</si>
  <si>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</si>
  <si>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</si>
  <si>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</si>
  <si>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</si>
  <si>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</si>
  <si>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</si>
  <si>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</si>
  <si>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</si>
  <si>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</si>
  <si>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</si>
  <si>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</si>
  <si>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</si>
  <si>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</si>
  <si>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</si>
  <si>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</si>
  <si>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</si>
  <si>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</si>
  <si>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</si>
  <si>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</si>
  <si>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</si>
  <si>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</si>
  <si>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</si>
  <si>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</si>
  <si>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</si>
  <si>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</si>
  <si>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</si>
  <si>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</si>
  <si>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</si>
  <si>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</si>
  <si>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</si>
  <si>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</si>
  <si>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</si>
  <si>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</si>
  <si>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</si>
  <si>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</si>
  <si>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</si>
  <si>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</si>
  <si>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</si>
  <si>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</si>
  <si>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</si>
  <si>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</si>
  <si>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</si>
  <si>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</si>
  <si>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</si>
  <si>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</si>
  <si>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</si>
  <si>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</si>
  <si>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</si>
  <si>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</si>
  <si>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</si>
  <si>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</si>
  <si>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</si>
  <si>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</si>
  <si>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</si>
  <si>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</si>
  <si>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</si>
  <si>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</si>
  <si>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</si>
  <si>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</si>
  <si>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</si>
  <si>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</si>
  <si>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</si>
  <si>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</si>
  <si>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</si>
  <si>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</si>
  <si>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</si>
  <si>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</si>
  <si>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</si>
  <si>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</si>
  <si>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</si>
  <si>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</si>
  <si>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</si>
  <si>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</si>
  <si>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</si>
  <si>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</si>
  <si>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</si>
  <si>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</si>
  <si>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</si>
  <si>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</si>
  <si>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</si>
  <si>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</si>
  <si>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</si>
  <si>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</si>
  <si>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</si>
  <si>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</si>
  <si>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</si>
  <si>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</si>
  <si>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</si>
  <si>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</si>
  <si>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</si>
  <si>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</si>
  <si>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</si>
  <si>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</si>
  <si>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</si>
  <si>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</si>
  <si>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</si>
  <si>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</si>
  <si>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</si>
  <si>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</si>
  <si>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</si>
  <si>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</si>
  <si>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</si>
  <si>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</si>
  <si>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</si>
  <si>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</si>
  <si>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</si>
  <si>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</si>
  <si>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</si>
  <si>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</si>
  <si>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</si>
  <si>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</si>
  <si>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</si>
  <si>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</si>
  <si>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</si>
  <si>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</si>
  <si>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</si>
  <si>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</si>
  <si>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</si>
  <si>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</si>
  <si>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</si>
  <si>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</si>
  <si>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</si>
  <si>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</si>
  <si>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</si>
  <si>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</si>
  <si>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</si>
  <si>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</si>
  <si>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</si>
  <si>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</si>
  <si>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</si>
  <si>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</si>
  <si>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</si>
  <si>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</si>
  <si>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</si>
  <si>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</si>
  <si>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</si>
  <si>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</si>
  <si>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</si>
  <si>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</si>
  <si>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</si>
  <si>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</si>
  <si>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</si>
  <si>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</si>
  <si>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</si>
  <si>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</si>
  <si>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</si>
  <si>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</si>
  <si>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</si>
  <si>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</si>
  <si>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</si>
  <si>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</si>
  <si>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</si>
  <si>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</si>
  <si>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</si>
  <si>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</si>
  <si>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</si>
  <si>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</si>
  <si>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</si>
  <si>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</si>
  <si>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</si>
  <si>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</si>
  <si>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</si>
  <si>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</si>
  <si>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</si>
  <si>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</si>
  <si>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</si>
  <si>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</si>
  <si>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</si>
  <si>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</si>
  <si>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</si>
  <si>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</si>
  <si>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</si>
  <si>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</si>
  <si>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</si>
  <si>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</si>
  <si>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</si>
  <si>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</si>
  <si>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</si>
  <si>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</si>
  <si>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</si>
  <si>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</si>
  <si>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</si>
  <si>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</si>
  <si>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</si>
  <si>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</si>
  <si>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</si>
  <si>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</si>
  <si>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</si>
  <si>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</si>
  <si>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</si>
  <si>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</si>
  <si>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</si>
  <si>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</si>
  <si>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</si>
  <si>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</si>
  <si>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</si>
  <si>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</si>
  <si>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</si>
  <si>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</si>
  <si>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</si>
  <si>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</si>
  <si>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</si>
  <si>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</si>
  <si>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</si>
  <si>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</si>
  <si>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</si>
  <si>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</si>
  <si>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</si>
  <si>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</si>
  <si>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</si>
  <si>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</si>
  <si>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</si>
  <si>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</si>
  <si>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</si>
  <si>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</si>
  <si>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</si>
  <si>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</si>
  <si>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</si>
  <si>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</si>
  <si>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</si>
  <si>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</si>
  <si>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</si>
  <si>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</si>
  <si>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</si>
  <si>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</si>
  <si>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</si>
  <si>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</si>
  <si>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</si>
  <si>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</si>
  <si>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</si>
  <si>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</si>
  <si>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</si>
  <si>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</si>
  <si>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</si>
  <si>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</si>
  <si>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</si>
  <si>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</si>
  <si>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</si>
  <si>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</si>
  <si>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</si>
  <si>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</si>
  <si>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</si>
  <si>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</si>
  <si>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</si>
  <si>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</si>
  <si>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</si>
  <si>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</si>
  <si>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</si>
  <si>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</si>
  <si>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</si>
  <si>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</si>
  <si>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</si>
  <si>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</si>
  <si>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</si>
  <si>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</si>
  <si>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</si>
  <si>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</si>
  <si>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</si>
  <si>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</si>
  <si>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</si>
  <si>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</si>
  <si>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</si>
  <si>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</si>
  <si>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</si>
  <si>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</si>
  <si>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</si>
  <si>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</si>
  <si>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</si>
  <si>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</si>
  <si>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</si>
  <si>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</si>
  <si>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</si>
  <si>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</si>
  <si>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</si>
  <si>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</si>
  <si>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</si>
  <si>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</si>
  <si>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</si>
  <si>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</si>
  <si>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</si>
  <si>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</si>
  <si>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</si>
  <si>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</si>
  <si>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</si>
  <si>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</si>
  <si>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</si>
  <si>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</si>
  <si>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</si>
  <si>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</si>
  <si>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</si>
  <si>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</si>
  <si>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</si>
  <si>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</si>
  <si>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</si>
  <si>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</si>
  <si>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</si>
  <si>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</si>
  <si>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</si>
  <si>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</si>
  <si>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</si>
  <si>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</si>
  <si>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</si>
  <si>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</si>
  <si>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</si>
  <si>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</si>
  <si>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</si>
  <si>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</si>
  <si>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</si>
  <si>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</si>
  <si>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</si>
  <si>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</si>
  <si>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</si>
  <si>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</si>
  <si>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</si>
  <si>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</si>
  <si>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</si>
  <si>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</si>
  <si>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</si>
  <si>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</si>
  <si>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</si>
  <si>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</si>
  <si>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</si>
  <si>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</si>
  <si>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</si>
  <si>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</si>
  <si>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</si>
  <si>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</si>
  <si>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</si>
  <si>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</si>
  <si>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</si>
  <si>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</si>
  <si>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</si>
  <si>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</si>
  <si>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</si>
  <si>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</si>
  <si>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</si>
  <si>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</si>
  <si>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</si>
  <si>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</si>
  <si>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</si>
  <si>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</si>
  <si>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</si>
  <si>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</si>
  <si>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</si>
  <si>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</si>
  <si>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</si>
  <si>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</si>
  <si>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</si>
  <si>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</si>
  <si>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</si>
  <si>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</si>
  <si>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</si>
  <si>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</si>
  <si>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</si>
  <si>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</si>
  <si>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</si>
  <si>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</si>
  <si>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</si>
  <si>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</si>
  <si>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</si>
  <si>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</si>
  <si>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</si>
  <si>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</si>
  <si>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</si>
  <si>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</si>
  <si>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</si>
  <si>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</si>
  <si>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</si>
  <si>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</si>
  <si>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</si>
  <si>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</si>
  <si>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</si>
  <si>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</si>
  <si>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</si>
  <si>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</si>
  <si>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</si>
  <si>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</si>
  <si>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</si>
  <si>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</si>
  <si>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</si>
  <si>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</si>
  <si>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</si>
  <si>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</si>
  <si>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</si>
  <si>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</si>
  <si>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</si>
  <si>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</si>
  <si>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</si>
  <si>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</si>
  <si>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</si>
  <si>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</si>
  <si>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</si>
  <si>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</si>
  <si>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</si>
  <si>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</si>
  <si>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</si>
  <si>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</si>
  <si>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</si>
  <si>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</si>
  <si>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</si>
  <si>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</si>
  <si>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</si>
  <si>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</si>
  <si>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</si>
  <si>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</si>
  <si>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</si>
  <si>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</si>
  <si>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</si>
  <si>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</si>
  <si>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</si>
  <si>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</si>
  <si>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</si>
  <si>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</si>
  <si>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</si>
  <si>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</si>
  <si>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</si>
  <si>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</si>
  <si>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</si>
  <si>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</si>
  <si>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</si>
  <si>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</si>
  <si>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</si>
  <si>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</si>
  <si>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</si>
  <si>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</si>
  <si>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</si>
  <si>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</si>
  <si>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</si>
  <si>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</si>
  <si>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</si>
  <si>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</si>
  <si>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</si>
  <si>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</si>
  <si>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</si>
  <si>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</si>
  <si>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</si>
  <si>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</si>
  <si>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</si>
  <si>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</si>
  <si>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</si>
  <si>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</si>
  <si>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</si>
  <si>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</si>
  <si>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</si>
  <si>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</si>
  <si>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</si>
  <si>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</si>
  <si>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</si>
  <si>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</si>
  <si>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</si>
  <si>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</si>
  <si>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</si>
  <si>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</si>
  <si>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</si>
  <si>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</si>
  <si>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</si>
  <si>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</si>
  <si>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</si>
  <si>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</si>
  <si>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</si>
  <si>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</si>
  <si>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</si>
  <si>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</si>
  <si>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</si>
  <si>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</si>
  <si>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</si>
  <si>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</si>
  <si>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</si>
  <si>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</si>
  <si>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</si>
  <si>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</si>
  <si>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</si>
  <si>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</si>
  <si>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</si>
  <si>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</si>
  <si>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</si>
  <si>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</si>
  <si>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</si>
  <si>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</si>
  <si>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</si>
  <si>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</si>
  <si>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</si>
  <si>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</si>
  <si>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</si>
  <si>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</si>
  <si>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</si>
  <si>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</si>
  <si>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</si>
  <si>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</si>
  <si>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</si>
  <si>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</si>
  <si>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</si>
  <si>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</si>
  <si>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</si>
  <si>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</si>
  <si>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</si>
  <si>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</si>
  <si>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</si>
  <si>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</si>
  <si>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</si>
  <si>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</si>
  <si>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</si>
  <si>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</si>
  <si>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</si>
  <si>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</si>
  <si>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</si>
  <si>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</si>
  <si>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</si>
  <si>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</si>
  <si>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</si>
  <si>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</si>
  <si>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</si>
  <si>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</si>
  <si>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</si>
  <si>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</si>
  <si>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</si>
  <si>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</si>
  <si>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</si>
  <si>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</si>
  <si>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</si>
  <si>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</si>
  <si>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</si>
  <si>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</si>
  <si>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</si>
  <si>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</si>
  <si>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</si>
  <si>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</si>
  <si>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</si>
  <si>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</si>
  <si>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</si>
  <si>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</si>
  <si>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</si>
  <si>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</si>
  <si>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</si>
  <si>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</si>
  <si>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</si>
  <si>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</si>
  <si>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</si>
  <si>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</si>
  <si>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</si>
  <si>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</si>
  <si>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</si>
  <si>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</si>
  <si>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</si>
  <si>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</si>
  <si>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</si>
  <si>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</si>
  <si>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</si>
  <si>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</si>
  <si>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</si>
  <si>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</si>
  <si>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</si>
  <si>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</si>
  <si>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</si>
  <si>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</si>
  <si>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</si>
  <si>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</si>
  <si>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</si>
  <si>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</si>
  <si>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</si>
  <si>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</si>
  <si>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</si>
  <si>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</si>
  <si>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</si>
  <si>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</si>
  <si>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</si>
  <si>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</si>
  <si>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</si>
  <si>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</si>
  <si>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</si>
  <si>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</si>
  <si>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</si>
  <si>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</si>
  <si>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</si>
  <si>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</si>
  <si>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</si>
  <si>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</si>
  <si>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</si>
  <si>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</si>
  <si>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</si>
  <si>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</si>
  <si>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</si>
  <si>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</si>
  <si>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</si>
  <si>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</si>
  <si>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</si>
  <si>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</si>
  <si>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</si>
  <si>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</si>
  <si>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</si>
  <si>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</si>
  <si>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</si>
  <si>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</si>
  <si>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</si>
  <si>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</si>
  <si>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</si>
  <si>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</si>
  <si>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</si>
  <si>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</si>
  <si>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</si>
  <si>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OPĆINA FERDINANDOVAC</t>
  </si>
  <si>
    <t>ŽELJKA BOSORIĆ BARUŠKIN</t>
  </si>
  <si>
    <t>048210007</t>
  </si>
  <si>
    <t>048817200</t>
  </si>
  <si>
    <t>opcina-ferdinandovac@kc.t-com.hr</t>
  </si>
  <si>
    <t>opcina-ferdinandovac@kc.t-com</t>
  </si>
  <si>
    <t>VJEKOSLAV MALETIĆ</t>
  </si>
  <si>
    <t>TRG SLOBODE 28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</si>
</sst>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49" fontId="40" fillId="0" borderId="102" xfId="0" applyNumberFormat="1" applyFont="1" applyFill="1" applyBorder="1" applyAlignment="1" applyProtection="1">
      <alignment horizontal="center" vertical="center" wrapText="1"/>
      <protection hidden="1"/>
    </xf>
    <xf numFmtId="0" fontId="59" fillId="0" borderId="103" xfId="0" applyFont="1" applyBorder="1" applyAlignment="1" applyProtection="1">
      <alignment horizontal="center" vertical="center" wrapText="1"/>
      <protection hidden="1"/>
    </xf>
    <xf numFmtId="0" fontId="59" fillId="0" borderId="104"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37" fillId="2" borderId="23" xfId="0" applyFont="1" applyFill="1" applyBorder="1" applyAlignment="1" applyProtection="1">
      <alignment horizontal="center" vertical="center" wrapText="1"/>
      <protection hidden="1"/>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3" fillId="7" borderId="99" xfId="1" applyFont="1" applyFill="1" applyBorder="1" applyAlignment="1" applyProtection="1">
      <alignment horizontal="center" vertical="center"/>
      <protection hidden="1"/>
    </xf>
    <xf numFmtId="0" fontId="73" fillId="7" borderId="17" xfId="1" applyFont="1" applyFill="1" applyBorder="1" applyAlignment="1" applyProtection="1">
      <alignment horizontal="center" vertical="center"/>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1"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11" fillId="0" borderId="0" xfId="0" applyFont="1" applyAlignment="1" applyProtection="1">
      <alignment horizontal="center" vertical="top" wrapText="1"/>
      <protection hidden="1"/>
    </xf>
    <xf numFmtId="0" fontId="64" fillId="6" borderId="108"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5" xfId="0" applyFont="1" applyFill="1" applyBorder="1" applyAlignment="1" applyProtection="1">
      <alignment horizontal="center" vertical="center" wrapText="1"/>
      <protection hidden="1"/>
    </xf>
    <xf numFmtId="0" fontId="31" fillId="11" borderId="106"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right" vertical="center" wrapText="1"/>
      <protection hidden="1"/>
    </xf>
    <xf numFmtId="0" fontId="21" fillId="11" borderId="105" xfId="0" applyFont="1" applyFill="1" applyBorder="1" applyAlignment="1" applyProtection="1">
      <alignment horizontal="center" vertical="center" wrapText="1"/>
      <protection hidden="1"/>
    </xf>
    <xf numFmtId="0" fontId="30" fillId="11" borderId="106"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7" xfId="0" applyFont="1" applyBorder="1" applyAlignment="1" applyProtection="1">
      <alignment horizontal="center" vertical="center"/>
      <protection hidden="1"/>
    </xf>
    <xf numFmtId="0" fontId="15" fillId="11" borderId="105" xfId="0" applyFont="1" applyFill="1" applyBorder="1" applyAlignment="1" applyProtection="1">
      <alignment horizontal="center" vertical="center" wrapText="1"/>
      <protection hidden="1"/>
    </xf>
    <xf numFmtId="0" fontId="16" fillId="11" borderId="106"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11" borderId="105" xfId="0" applyFont="1" applyFill="1" applyBorder="1" applyAlignment="1" applyProtection="1">
      <alignment horizontal="center" vertical="center" wrapText="1"/>
      <protection hidden="1"/>
    </xf>
    <xf numFmtId="0" fontId="0" fillId="11" borderId="106"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21" fillId="11" borderId="106"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21"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24" xfId="6" applyNumberFormat="1" applyFont="1" applyBorder="1" applyAlignment="1" applyProtection="1">
      <alignment vertical="center" wrapText="1"/>
      <protection hidden="1"/>
    </xf>
    <xf numFmtId="0" fontId="71" fillId="7" borderId="125" xfId="6" applyNumberFormat="1" applyFont="1" applyFill="1" applyBorder="1" applyAlignment="1" applyProtection="1">
      <alignment horizontal="center" vertical="center" wrapText="1"/>
      <protection hidden="1"/>
    </xf>
    <xf numFmtId="0" fontId="71" fillId="7" borderId="12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5" fillId="0" borderId="122" xfId="0" applyFont="1" applyBorder="1" applyAlignment="1" applyProtection="1">
      <alignment vertical="center" wrapText="1"/>
      <protection hidden="1"/>
    </xf>
    <xf numFmtId="0" fontId="0" fillId="0" borderId="122" xfId="0" applyBorder="1" applyAlignment="1" applyProtection="1">
      <alignment vertical="center" wrapText="1"/>
      <protection hidden="1"/>
    </xf>
    <xf numFmtId="0" fontId="0" fillId="0" borderId="123" xfId="0" applyBorder="1" applyAlignment="1" applyProtection="1">
      <alignment vertical="center" wrapText="1"/>
      <protection hidden="1"/>
    </xf>
    <xf numFmtId="0" fontId="5"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0" fillId="0" borderId="121"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13" xfId="6" applyFont="1" applyBorder="1" applyAlignment="1" applyProtection="1">
      <alignment vertical="center" wrapText="1"/>
      <protection hidden="1"/>
    </xf>
    <xf numFmtId="0" fontId="5" fillId="0" borderId="114" xfId="6" applyFont="1" applyBorder="1" applyAlignment="1" applyProtection="1">
      <alignment vertical="center" wrapText="1"/>
      <protection hidden="1"/>
    </xf>
    <xf numFmtId="0" fontId="5" fillId="0" borderId="117"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5" xfId="6" applyFont="1" applyBorder="1" applyAlignment="1" applyProtection="1">
      <alignment vertical="center" wrapText="1"/>
      <protection hidden="1"/>
    </xf>
    <xf numFmtId="0" fontId="5" fillId="0" borderId="116"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1" xfId="5" applyFont="1" applyBorder="1" applyAlignment="1" applyProtection="1">
      <alignment vertical="center" wrapText="1"/>
      <protection hidden="1"/>
    </xf>
    <xf numFmtId="0" fontId="5" fillId="0" borderId="124"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4527063</v>
      </c>
      <c r="D2" s="58">
        <f>PRRAS!E12</f>
        <v>3281702</v>
      </c>
      <c r="E2" s="58">
        <v>0</v>
      </c>
      <c r="F2" s="58">
        <v>0</v>
      </c>
      <c r="G2" s="59">
        <f t="shared" ref="G2:G65" si="0">(B2/1000)*(C2*1+D2*2)</f>
        <v>11090.467000000001</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1724856</v>
      </c>
      <c r="D3" s="53">
        <f>PRRAS!E13</f>
        <v>1746608</v>
      </c>
      <c r="E3" s="53">
        <v>0</v>
      </c>
      <c r="F3" s="53">
        <v>0</v>
      </c>
      <c r="G3" s="54">
        <f t="shared" si="0"/>
        <v>10436.144</v>
      </c>
      <c r="H3" s="54">
        <f t="shared" si="1"/>
        <v>0</v>
      </c>
      <c r="I3" s="55">
        <v>0</v>
      </c>
      <c r="J3" s="208" t="s">
        <v>3010</v>
      </c>
      <c r="K3" s="46" t="str">
        <f>RefStr!B27</f>
        <v>NE</v>
      </c>
      <c r="L3" s="46">
        <f>IF(RefStr!B27="DA",1,0)</f>
        <v>0</v>
      </c>
    </row>
    <row r="4" spans="1:12" x14ac:dyDescent="0.2">
      <c r="A4" s="52">
        <v>151</v>
      </c>
      <c r="B4" s="53">
        <f>PRRAS!C14</f>
        <v>3</v>
      </c>
      <c r="C4" s="53">
        <f>PRRAS!D14</f>
        <v>1704550</v>
      </c>
      <c r="D4" s="53">
        <f>PRRAS!E14</f>
        <v>1720606</v>
      </c>
      <c r="E4" s="53">
        <v>0</v>
      </c>
      <c r="F4" s="53">
        <v>0</v>
      </c>
      <c r="G4" s="54">
        <f t="shared" si="0"/>
        <v>15437.286</v>
      </c>
      <c r="H4" s="54">
        <f t="shared" si="1"/>
        <v>0</v>
      </c>
      <c r="I4" s="55">
        <v>0</v>
      </c>
      <c r="J4" s="208" t="s">
        <v>4224</v>
      </c>
      <c r="K4" s="46" t="str">
        <f>RefStr!B29</f>
        <v>NE</v>
      </c>
      <c r="L4" s="46">
        <f>IF(RefStr!B29="DA",1,0)</f>
        <v>0</v>
      </c>
    </row>
    <row r="5" spans="1:12" x14ac:dyDescent="0.2">
      <c r="A5" s="52">
        <v>151</v>
      </c>
      <c r="B5" s="53">
        <f>PRRAS!C15</f>
        <v>4</v>
      </c>
      <c r="C5" s="53">
        <f>PRRAS!D15</f>
        <v>1704550</v>
      </c>
      <c r="D5" s="53">
        <f>PRRAS!E15</f>
        <v>1720606</v>
      </c>
      <c r="E5" s="53">
        <v>0</v>
      </c>
      <c r="F5" s="53">
        <v>0</v>
      </c>
      <c r="G5" s="54">
        <f t="shared" si="0"/>
        <v>20583.047999999999</v>
      </c>
      <c r="H5" s="54">
        <f t="shared" si="1"/>
        <v>0</v>
      </c>
      <c r="I5" s="55">
        <v>0</v>
      </c>
      <c r="J5" s="208" t="s">
        <v>4225</v>
      </c>
      <c r="K5" s="46" t="str">
        <f>IF(RefStr!B31&lt;&gt;"",RefStr!B31, "NE")</f>
        <v>NE</v>
      </c>
      <c r="L5" s="46">
        <f>IF(RefStr!B31="DA",1,0)</f>
        <v>0</v>
      </c>
    </row>
    <row r="6" spans="1:12" x14ac:dyDescent="0.2">
      <c r="A6" s="52">
        <v>151</v>
      </c>
      <c r="B6" s="53">
        <f>PRRAS!C16</f>
        <v>5</v>
      </c>
      <c r="C6" s="53">
        <f>PRRAS!D16</f>
        <v>0</v>
      </c>
      <c r="D6" s="53">
        <f>PRRAS!E16</f>
        <v>0</v>
      </c>
      <c r="E6" s="53">
        <v>0</v>
      </c>
      <c r="F6" s="53">
        <v>0</v>
      </c>
      <c r="G6" s="54">
        <f t="shared" si="0"/>
        <v>0</v>
      </c>
      <c r="H6" s="54">
        <f t="shared" si="1"/>
        <v>0</v>
      </c>
      <c r="I6" s="55">
        <v>0</v>
      </c>
      <c r="J6" s="208" t="s">
        <v>3878</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8" t="s">
        <v>4026</v>
      </c>
      <c r="K7" s="46" t="str">
        <f>TRIM(RefStr!F6)</f>
        <v>2021-06</v>
      </c>
      <c r="L7" s="46">
        <f>IF(RefStr!F6&lt;&gt;0,100*INT(VALUE(MID(RefStr!F6,1,4)))+INT(VALUE(MID(RefStr!F6,6,2))), 0)</f>
        <v>202106</v>
      </c>
    </row>
    <row r="8" spans="1:12" x14ac:dyDescent="0.2">
      <c r="A8" s="52">
        <v>151</v>
      </c>
      <c r="B8" s="53">
        <f>PRRAS!C18</f>
        <v>7</v>
      </c>
      <c r="C8" s="53">
        <f>PRRAS!D18</f>
        <v>0</v>
      </c>
      <c r="D8" s="53">
        <f>PRRAS!E18</f>
        <v>0</v>
      </c>
      <c r="E8" s="53">
        <v>0</v>
      </c>
      <c r="F8" s="53">
        <v>0</v>
      </c>
      <c r="G8" s="54">
        <f t="shared" si="0"/>
        <v>0</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27861</v>
      </c>
      <c r="L10" s="46">
        <f>INT(VALUE(RefStr!B6))</f>
        <v>27861</v>
      </c>
    </row>
    <row r="11" spans="1:12" x14ac:dyDescent="0.2">
      <c r="A11" s="52">
        <v>151</v>
      </c>
      <c r="B11" s="53">
        <f>PRRAS!C21</f>
        <v>10</v>
      </c>
      <c r="C11" s="53">
        <f>PRRAS!D21</f>
        <v>0</v>
      </c>
      <c r="D11" s="53">
        <f>PRRAS!E21</f>
        <v>0</v>
      </c>
      <c r="E11" s="53">
        <v>0</v>
      </c>
      <c r="F11" s="53">
        <v>0</v>
      </c>
      <c r="G11" s="54">
        <f t="shared" si="0"/>
        <v>0</v>
      </c>
      <c r="H11" s="54">
        <f t="shared" si="1"/>
        <v>0</v>
      </c>
      <c r="I11" s="55">
        <v>0</v>
      </c>
      <c r="J11" s="208" t="s">
        <v>3753</v>
      </c>
      <c r="K11" s="46" t="str">
        <f>TEXT(RefStr!B8,"00000000")</f>
        <v>02546566</v>
      </c>
      <c r="L11" s="46">
        <f>INT(VALUE(RefStr!B8))</f>
        <v>2546566</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OPĆINA FERDINANDOVAC</v>
      </c>
      <c r="L12" s="46">
        <f>LEN(Skriveni!K12)</f>
        <v>20</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TRG SLOBODE 28</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17611</v>
      </c>
      <c r="D19" s="53">
        <f>PRRAS!E29</f>
        <v>20920</v>
      </c>
      <c r="E19" s="53">
        <v>0</v>
      </c>
      <c r="F19" s="53">
        <v>0</v>
      </c>
      <c r="G19" s="54">
        <f t="shared" si="0"/>
        <v>1070.1179999999999</v>
      </c>
      <c r="H19" s="54">
        <f t="shared" si="1"/>
        <v>0</v>
      </c>
      <c r="I19" s="55">
        <v>0</v>
      </c>
      <c r="J19" s="208" t="s">
        <v>4022</v>
      </c>
      <c r="K19" s="46" t="str">
        <f>TEXT(RefStr!B22,"000")</f>
        <v>115</v>
      </c>
      <c r="L19" s="46">
        <f>INT(VALUE(RefStr!B22))</f>
        <v>115</v>
      </c>
    </row>
    <row r="20" spans="1:12" x14ac:dyDescent="0.2">
      <c r="A20" s="52">
        <v>151</v>
      </c>
      <c r="B20" s="53">
        <f>PRRAS!C30</f>
        <v>19</v>
      </c>
      <c r="C20" s="53">
        <f>PRRAS!D30</f>
        <v>192</v>
      </c>
      <c r="D20" s="53">
        <f>PRRAS!E30</f>
        <v>1222</v>
      </c>
      <c r="E20" s="53">
        <v>0</v>
      </c>
      <c r="F20" s="53">
        <v>0</v>
      </c>
      <c r="G20" s="54">
        <f t="shared" si="0"/>
        <v>50.083999999999996</v>
      </c>
      <c r="H20" s="54">
        <f t="shared" si="1"/>
        <v>0</v>
      </c>
      <c r="I20" s="55">
        <v>0</v>
      </c>
      <c r="J20" s="208" t="s">
        <v>4023</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49223263989</v>
      </c>
      <c r="L21" s="46">
        <f>INT(VALUE(RefStr!K14))</f>
        <v>49223263989</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ŽELJKA BOSORIĆ BARUŠKIN</v>
      </c>
      <c r="L22" s="46">
        <f>LEN(RefStr!H25)</f>
        <v>23</v>
      </c>
    </row>
    <row r="23" spans="1:12" x14ac:dyDescent="0.2">
      <c r="A23" s="52">
        <v>151</v>
      </c>
      <c r="B23" s="53">
        <f>PRRAS!C33</f>
        <v>22</v>
      </c>
      <c r="C23" s="53">
        <f>PRRAS!D33</f>
        <v>17419</v>
      </c>
      <c r="D23" s="53">
        <f>PRRAS!E33</f>
        <v>19698</v>
      </c>
      <c r="E23" s="53">
        <v>0</v>
      </c>
      <c r="F23" s="53">
        <v>0</v>
      </c>
      <c r="G23" s="54">
        <f t="shared" si="0"/>
        <v>1249.9299999999998</v>
      </c>
      <c r="H23" s="54">
        <f t="shared" si="1"/>
        <v>0</v>
      </c>
      <c r="I23" s="55">
        <v>0</v>
      </c>
      <c r="J23" s="208" t="s">
        <v>503</v>
      </c>
      <c r="K23" s="46" t="str">
        <f>TRIM(RefStr!H27)</f>
        <v>048210007</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048817200</v>
      </c>
      <c r="L24" s="46">
        <f>LEN(RefStr!K27)</f>
        <v>9</v>
      </c>
    </row>
    <row r="25" spans="1:12" x14ac:dyDescent="0.2">
      <c r="A25" s="52">
        <v>151</v>
      </c>
      <c r="B25" s="53">
        <f>PRRAS!C35</f>
        <v>24</v>
      </c>
      <c r="C25" s="53">
        <f>PRRAS!D35</f>
        <v>2695</v>
      </c>
      <c r="D25" s="53">
        <f>PRRAS!E35</f>
        <v>5082</v>
      </c>
      <c r="E25" s="53">
        <v>0</v>
      </c>
      <c r="F25" s="53">
        <v>0</v>
      </c>
      <c r="G25" s="54">
        <f t="shared" si="0"/>
        <v>308.61599999999999</v>
      </c>
      <c r="H25" s="54">
        <f t="shared" si="1"/>
        <v>0</v>
      </c>
      <c r="I25" s="55">
        <v>0</v>
      </c>
      <c r="J25" s="208" t="s">
        <v>505</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opcina-ferdinandovac@kc.t-com</v>
      </c>
      <c r="L26" s="46">
        <f>LEN(RefStr!H31)</f>
        <v>29</v>
      </c>
    </row>
    <row r="27" spans="1:12" x14ac:dyDescent="0.2">
      <c r="A27" s="52">
        <v>151</v>
      </c>
      <c r="B27" s="53">
        <f>PRRAS!C37</f>
        <v>26</v>
      </c>
      <c r="C27" s="53">
        <f>PRRAS!D37</f>
        <v>2695</v>
      </c>
      <c r="D27" s="53">
        <f>PRRAS!E37</f>
        <v>1852</v>
      </c>
      <c r="E27" s="53">
        <v>0</v>
      </c>
      <c r="F27" s="53">
        <v>0</v>
      </c>
      <c r="G27" s="54">
        <f t="shared" si="0"/>
        <v>166.374</v>
      </c>
      <c r="H27" s="54">
        <f t="shared" si="1"/>
        <v>0</v>
      </c>
      <c r="I27" s="55">
        <v>0</v>
      </c>
      <c r="J27" s="208" t="s">
        <v>509</v>
      </c>
      <c r="K27" s="46" t="str">
        <f>TRIM(RefStr!H33)</f>
        <v>VJEKOSLAV MALETIĆ</v>
      </c>
      <c r="L27" s="46">
        <f>LEN(RefStr!H33)</f>
        <v>17</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77.558.297,44</v>
      </c>
      <c r="L28" s="46">
        <f>SUM(G2:G1580)</f>
        <v>77558297.435000002</v>
      </c>
    </row>
    <row r="29" spans="1:12" x14ac:dyDescent="0.2">
      <c r="A29" s="52">
        <v>151</v>
      </c>
      <c r="B29" s="53">
        <f>PRRAS!C39</f>
        <v>28</v>
      </c>
      <c r="C29" s="53">
        <f>PRRAS!D39</f>
        <v>0</v>
      </c>
      <c r="D29" s="53">
        <f>PRRAS!E39</f>
        <v>3230</v>
      </c>
      <c r="E29" s="53">
        <v>0</v>
      </c>
      <c r="F29" s="53">
        <v>0</v>
      </c>
      <c r="G29" s="54">
        <f t="shared" si="0"/>
        <v>180.88</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77277729.355000004</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280568.08</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2019621</v>
      </c>
      <c r="D46" s="53">
        <f>PRRAS!E56</f>
        <v>531086</v>
      </c>
      <c r="E46" s="53">
        <v>0</v>
      </c>
      <c r="F46" s="53">
        <v>0</v>
      </c>
      <c r="G46" s="54">
        <f t="shared" si="0"/>
        <v>138680.685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461210</v>
      </c>
      <c r="D55" s="53">
        <f>PRRAS!E65</f>
        <v>303414</v>
      </c>
      <c r="E55" s="53">
        <v>0</v>
      </c>
      <c r="F55" s="53">
        <v>0</v>
      </c>
      <c r="G55" s="54">
        <f t="shared" si="0"/>
        <v>57674.051999999996</v>
      </c>
      <c r="H55" s="54">
        <f t="shared" si="1"/>
        <v>0</v>
      </c>
      <c r="I55" s="55">
        <v>0</v>
      </c>
    </row>
    <row r="56" spans="1:9" x14ac:dyDescent="0.2">
      <c r="A56" s="52">
        <v>151</v>
      </c>
      <c r="B56" s="53">
        <f>PRRAS!C66</f>
        <v>55</v>
      </c>
      <c r="C56" s="53">
        <f>PRRAS!D66</f>
        <v>19690</v>
      </c>
      <c r="D56" s="53">
        <f>PRRAS!E66</f>
        <v>64304</v>
      </c>
      <c r="E56" s="53">
        <v>0</v>
      </c>
      <c r="F56" s="53">
        <v>0</v>
      </c>
      <c r="G56" s="54">
        <f t="shared" si="0"/>
        <v>8156.39</v>
      </c>
      <c r="H56" s="54">
        <f t="shared" si="1"/>
        <v>0</v>
      </c>
      <c r="I56" s="55">
        <v>0</v>
      </c>
    </row>
    <row r="57" spans="1:9" x14ac:dyDescent="0.2">
      <c r="A57" s="52">
        <v>151</v>
      </c>
      <c r="B57" s="53">
        <f>PRRAS!C67</f>
        <v>56</v>
      </c>
      <c r="C57" s="53">
        <f>PRRAS!D67</f>
        <v>441520</v>
      </c>
      <c r="D57" s="53">
        <f>PRRAS!E67</f>
        <v>239110</v>
      </c>
      <c r="E57" s="53">
        <v>0</v>
      </c>
      <c r="F57" s="53">
        <v>0</v>
      </c>
      <c r="G57" s="54">
        <f t="shared" si="0"/>
        <v>51505.440000000002</v>
      </c>
      <c r="H57" s="54">
        <f t="shared" si="1"/>
        <v>0</v>
      </c>
      <c r="I57" s="55">
        <v>0</v>
      </c>
    </row>
    <row r="58" spans="1:9" x14ac:dyDescent="0.2">
      <c r="A58" s="52">
        <v>151</v>
      </c>
      <c r="B58" s="53">
        <f>PRRAS!C68</f>
        <v>57</v>
      </c>
      <c r="C58" s="53">
        <f>PRRAS!D68</f>
        <v>0</v>
      </c>
      <c r="D58" s="53">
        <f>PRRAS!E68</f>
        <v>29890</v>
      </c>
      <c r="E58" s="53">
        <v>0</v>
      </c>
      <c r="F58" s="53">
        <v>0</v>
      </c>
      <c r="G58" s="54">
        <f t="shared" si="0"/>
        <v>3407.46</v>
      </c>
      <c r="H58" s="54">
        <f t="shared" si="1"/>
        <v>0</v>
      </c>
      <c r="I58" s="55">
        <v>0</v>
      </c>
    </row>
    <row r="59" spans="1:9" x14ac:dyDescent="0.2">
      <c r="A59" s="52">
        <v>151</v>
      </c>
      <c r="B59" s="53">
        <f>PRRAS!C69</f>
        <v>58</v>
      </c>
      <c r="C59" s="53">
        <f>PRRAS!D69</f>
        <v>0</v>
      </c>
      <c r="D59" s="53">
        <f>PRRAS!E69</f>
        <v>29890</v>
      </c>
      <c r="E59" s="53">
        <v>0</v>
      </c>
      <c r="F59" s="53">
        <v>0</v>
      </c>
      <c r="G59" s="54">
        <f t="shared" si="0"/>
        <v>3467.2400000000002</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1558411</v>
      </c>
      <c r="D70" s="53">
        <f>PRRAS!E80</f>
        <v>197782</v>
      </c>
      <c r="E70" s="53">
        <v>0</v>
      </c>
      <c r="F70" s="53">
        <v>0</v>
      </c>
      <c r="G70" s="54">
        <f t="shared" si="2"/>
        <v>134824.27500000002</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1558411</v>
      </c>
      <c r="D72" s="53">
        <f>PRRAS!E82</f>
        <v>197782</v>
      </c>
      <c r="E72" s="53">
        <v>0</v>
      </c>
      <c r="F72" s="53">
        <v>0</v>
      </c>
      <c r="G72" s="54">
        <f t="shared" si="2"/>
        <v>138732.22499999998</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436192</v>
      </c>
      <c r="D78" s="53">
        <f>PRRAS!E88</f>
        <v>566807</v>
      </c>
      <c r="E78" s="53">
        <v>0</v>
      </c>
      <c r="F78" s="53">
        <v>0</v>
      </c>
      <c r="G78" s="54">
        <f t="shared" si="2"/>
        <v>120875.06200000001</v>
      </c>
      <c r="H78" s="54">
        <f t="shared" si="3"/>
        <v>0</v>
      </c>
      <c r="I78" s="55">
        <v>0</v>
      </c>
    </row>
    <row r="79" spans="1:9" x14ac:dyDescent="0.2">
      <c r="A79" s="52">
        <v>151</v>
      </c>
      <c r="B79" s="53">
        <f>PRRAS!C89</f>
        <v>78</v>
      </c>
      <c r="C79" s="53">
        <f>PRRAS!D89</f>
        <v>8</v>
      </c>
      <c r="D79" s="53">
        <f>PRRAS!E89</f>
        <v>12</v>
      </c>
      <c r="E79" s="53">
        <v>0</v>
      </c>
      <c r="F79" s="53">
        <v>0</v>
      </c>
      <c r="G79" s="54">
        <f t="shared" si="2"/>
        <v>2.496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8</v>
      </c>
      <c r="D81" s="53">
        <f>PRRAS!E91</f>
        <v>12</v>
      </c>
      <c r="E81" s="53">
        <v>0</v>
      </c>
      <c r="F81" s="53">
        <v>0</v>
      </c>
      <c r="G81" s="54">
        <f t="shared" si="2"/>
        <v>2.56</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436184</v>
      </c>
      <c r="D87" s="53">
        <f>PRRAS!E97</f>
        <v>566795</v>
      </c>
      <c r="E87" s="53">
        <v>0</v>
      </c>
      <c r="F87" s="53">
        <v>0</v>
      </c>
      <c r="G87" s="54">
        <f t="shared" si="2"/>
        <v>135000.56399999998</v>
      </c>
      <c r="H87" s="54">
        <f t="shared" si="3"/>
        <v>0</v>
      </c>
      <c r="I87" s="55">
        <v>0</v>
      </c>
    </row>
    <row r="88" spans="1:9" x14ac:dyDescent="0.2">
      <c r="A88" s="52">
        <v>151</v>
      </c>
      <c r="B88" s="53">
        <f>PRRAS!C98</f>
        <v>87</v>
      </c>
      <c r="C88" s="53">
        <f>PRRAS!D98</f>
        <v>5651</v>
      </c>
      <c r="D88" s="53">
        <f>PRRAS!E98</f>
        <v>0</v>
      </c>
      <c r="E88" s="53">
        <v>0</v>
      </c>
      <c r="F88" s="53">
        <v>0</v>
      </c>
      <c r="G88" s="54">
        <f t="shared" si="2"/>
        <v>491.63699999999994</v>
      </c>
      <c r="H88" s="54">
        <f t="shared" si="3"/>
        <v>0</v>
      </c>
      <c r="I88" s="55">
        <v>0</v>
      </c>
    </row>
    <row r="89" spans="1:9" x14ac:dyDescent="0.2">
      <c r="A89" s="52">
        <v>151</v>
      </c>
      <c r="B89" s="53">
        <f>PRRAS!C99</f>
        <v>88</v>
      </c>
      <c r="C89" s="53">
        <f>PRRAS!D99</f>
        <v>36720</v>
      </c>
      <c r="D89" s="53">
        <f>PRRAS!E99</f>
        <v>29084</v>
      </c>
      <c r="E89" s="53">
        <v>0</v>
      </c>
      <c r="F89" s="53">
        <v>0</v>
      </c>
      <c r="G89" s="54">
        <f t="shared" si="2"/>
        <v>8350.1440000000002</v>
      </c>
      <c r="H89" s="54">
        <f t="shared" si="3"/>
        <v>0</v>
      </c>
      <c r="I89" s="55">
        <v>0</v>
      </c>
    </row>
    <row r="90" spans="1:9" x14ac:dyDescent="0.2">
      <c r="A90" s="52">
        <v>151</v>
      </c>
      <c r="B90" s="53">
        <f>PRRAS!C100</f>
        <v>89</v>
      </c>
      <c r="C90" s="53">
        <f>PRRAS!D100</f>
        <v>352731</v>
      </c>
      <c r="D90" s="53">
        <f>PRRAS!E100</f>
        <v>537012</v>
      </c>
      <c r="E90" s="53">
        <v>0</v>
      </c>
      <c r="F90" s="53">
        <v>0</v>
      </c>
      <c r="G90" s="54">
        <f t="shared" si="2"/>
        <v>126981.19499999999</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41082</v>
      </c>
      <c r="D93" s="53">
        <f>PRRAS!E103</f>
        <v>699</v>
      </c>
      <c r="E93" s="53">
        <v>0</v>
      </c>
      <c r="F93" s="53">
        <v>0</v>
      </c>
      <c r="G93" s="54">
        <f t="shared" si="2"/>
        <v>3908.16</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345794</v>
      </c>
      <c r="D102" s="53">
        <f>PRRAS!E112</f>
        <v>437081</v>
      </c>
      <c r="E102" s="53">
        <v>0</v>
      </c>
      <c r="F102" s="53">
        <v>0</v>
      </c>
      <c r="G102" s="54">
        <f t="shared" si="2"/>
        <v>123215.55600000001</v>
      </c>
      <c r="H102" s="54">
        <f t="shared" si="3"/>
        <v>0</v>
      </c>
      <c r="I102" s="55">
        <v>0</v>
      </c>
    </row>
    <row r="103" spans="1:9" x14ac:dyDescent="0.2">
      <c r="A103" s="52">
        <v>151</v>
      </c>
      <c r="B103" s="53">
        <f>PRRAS!C113</f>
        <v>102</v>
      </c>
      <c r="C103" s="53">
        <f>PRRAS!D113</f>
        <v>8230</v>
      </c>
      <c r="D103" s="53">
        <f>PRRAS!E113</f>
        <v>39038</v>
      </c>
      <c r="E103" s="53">
        <v>0</v>
      </c>
      <c r="F103" s="53">
        <v>0</v>
      </c>
      <c r="G103" s="54">
        <f t="shared" si="2"/>
        <v>8803.2119999999995</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8224</v>
      </c>
      <c r="D105" s="53">
        <f>PRRAS!E115</f>
        <v>39000</v>
      </c>
      <c r="E105" s="53">
        <v>0</v>
      </c>
      <c r="F105" s="53">
        <v>0</v>
      </c>
      <c r="G105" s="54">
        <f t="shared" si="2"/>
        <v>8967.2960000000003</v>
      </c>
      <c r="H105" s="54">
        <f t="shared" si="3"/>
        <v>0</v>
      </c>
      <c r="I105" s="55">
        <v>0</v>
      </c>
    </row>
    <row r="106" spans="1:9" x14ac:dyDescent="0.2">
      <c r="A106" s="52">
        <v>151</v>
      </c>
      <c r="B106" s="53">
        <f>PRRAS!C116</f>
        <v>105</v>
      </c>
      <c r="C106" s="53">
        <f>PRRAS!D116</f>
        <v>6</v>
      </c>
      <c r="D106" s="53">
        <f>PRRAS!E116</f>
        <v>38</v>
      </c>
      <c r="E106" s="53">
        <v>0</v>
      </c>
      <c r="F106" s="53">
        <v>0</v>
      </c>
      <c r="G106" s="54">
        <f t="shared" si="2"/>
        <v>8.61</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326489</v>
      </c>
      <c r="D108" s="53">
        <f>PRRAS!E118</f>
        <v>346344</v>
      </c>
      <c r="E108" s="53">
        <v>0</v>
      </c>
      <c r="F108" s="53">
        <v>0</v>
      </c>
      <c r="G108" s="54">
        <f t="shared" si="2"/>
        <v>109051.939</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179</v>
      </c>
      <c r="D110" s="53">
        <f>PRRAS!E120</f>
        <v>750</v>
      </c>
      <c r="E110" s="53">
        <v>0</v>
      </c>
      <c r="F110" s="53">
        <v>0</v>
      </c>
      <c r="G110" s="54">
        <f t="shared" si="2"/>
        <v>183.011</v>
      </c>
      <c r="H110" s="54">
        <f t="shared" si="3"/>
        <v>0</v>
      </c>
      <c r="I110" s="55">
        <v>0</v>
      </c>
    </row>
    <row r="111" spans="1:9" x14ac:dyDescent="0.2">
      <c r="A111" s="52">
        <v>151</v>
      </c>
      <c r="B111" s="53">
        <f>PRRAS!C121</f>
        <v>110</v>
      </c>
      <c r="C111" s="53">
        <f>PRRAS!D121</f>
        <v>326310</v>
      </c>
      <c r="D111" s="53">
        <f>PRRAS!E121</f>
        <v>344629</v>
      </c>
      <c r="E111" s="53">
        <v>0</v>
      </c>
      <c r="F111" s="53">
        <v>0</v>
      </c>
      <c r="G111" s="54">
        <f t="shared" si="2"/>
        <v>111712.48</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965</v>
      </c>
      <c r="E113" s="53">
        <v>0</v>
      </c>
      <c r="F113" s="53">
        <v>0</v>
      </c>
      <c r="G113" s="54">
        <f t="shared" si="2"/>
        <v>216.16</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11075</v>
      </c>
      <c r="D116" s="53">
        <f>PRRAS!E126</f>
        <v>51699</v>
      </c>
      <c r="E116" s="53">
        <v>0</v>
      </c>
      <c r="F116" s="53">
        <v>0</v>
      </c>
      <c r="G116" s="54">
        <f t="shared" si="2"/>
        <v>13164.395</v>
      </c>
      <c r="H116" s="54">
        <f t="shared" si="3"/>
        <v>0</v>
      </c>
      <c r="I116" s="55">
        <v>0</v>
      </c>
    </row>
    <row r="117" spans="1:9" x14ac:dyDescent="0.2">
      <c r="A117" s="52">
        <v>151</v>
      </c>
      <c r="B117" s="53">
        <f>PRRAS!C127</f>
        <v>116</v>
      </c>
      <c r="C117" s="53">
        <f>PRRAS!D127</f>
        <v>586</v>
      </c>
      <c r="D117" s="53">
        <f>PRRAS!E127</f>
        <v>3714</v>
      </c>
      <c r="E117" s="53">
        <v>0</v>
      </c>
      <c r="F117" s="53">
        <v>0</v>
      </c>
      <c r="G117" s="54">
        <f t="shared" si="2"/>
        <v>929.62400000000002</v>
      </c>
      <c r="H117" s="54">
        <f t="shared" si="3"/>
        <v>0</v>
      </c>
      <c r="I117" s="55">
        <v>0</v>
      </c>
    </row>
    <row r="118" spans="1:9" x14ac:dyDescent="0.2">
      <c r="A118" s="52">
        <v>151</v>
      </c>
      <c r="B118" s="53">
        <f>PRRAS!C128</f>
        <v>117</v>
      </c>
      <c r="C118" s="53">
        <f>PRRAS!D128</f>
        <v>10489</v>
      </c>
      <c r="D118" s="53">
        <f>PRRAS!E128</f>
        <v>47985</v>
      </c>
      <c r="E118" s="53">
        <v>0</v>
      </c>
      <c r="F118" s="53">
        <v>0</v>
      </c>
      <c r="G118" s="54">
        <f t="shared" si="2"/>
        <v>12455.703000000001</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600</v>
      </c>
      <c r="D120" s="53">
        <f>PRRAS!E130</f>
        <v>120</v>
      </c>
      <c r="E120" s="53">
        <v>0</v>
      </c>
      <c r="F120" s="53">
        <v>0</v>
      </c>
      <c r="G120" s="54">
        <f t="shared" si="2"/>
        <v>99.96</v>
      </c>
      <c r="H120" s="54">
        <f t="shared" si="3"/>
        <v>0</v>
      </c>
      <c r="I120" s="55">
        <v>0</v>
      </c>
    </row>
    <row r="121" spans="1:9" x14ac:dyDescent="0.2">
      <c r="A121" s="52">
        <v>151</v>
      </c>
      <c r="B121" s="53">
        <f>PRRAS!C131</f>
        <v>120</v>
      </c>
      <c r="C121" s="53">
        <f>PRRAS!D131</f>
        <v>600</v>
      </c>
      <c r="D121" s="53">
        <f>PRRAS!E131</f>
        <v>120</v>
      </c>
      <c r="E121" s="53">
        <v>0</v>
      </c>
      <c r="F121" s="53">
        <v>0</v>
      </c>
      <c r="G121" s="54">
        <f t="shared" si="2"/>
        <v>100.8</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600</v>
      </c>
      <c r="D123" s="53">
        <f>PRRAS!E133</f>
        <v>120</v>
      </c>
      <c r="E123" s="53">
        <v>0</v>
      </c>
      <c r="F123" s="53">
        <v>0</v>
      </c>
      <c r="G123" s="54">
        <f t="shared" si="2"/>
        <v>102.48</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2179589</v>
      </c>
      <c r="D147" s="53">
        <f>PRRAS!E157</f>
        <v>2330244</v>
      </c>
      <c r="E147" s="53">
        <v>0</v>
      </c>
      <c r="F147" s="53">
        <v>0</v>
      </c>
      <c r="G147" s="54">
        <f t="shared" si="4"/>
        <v>998651.24199999997</v>
      </c>
      <c r="H147" s="54">
        <f t="shared" si="5"/>
        <v>0</v>
      </c>
      <c r="I147" s="55">
        <v>0</v>
      </c>
    </row>
    <row r="148" spans="1:9" x14ac:dyDescent="0.2">
      <c r="A148" s="52">
        <v>151</v>
      </c>
      <c r="B148" s="53">
        <f>PRRAS!C158</f>
        <v>147</v>
      </c>
      <c r="C148" s="53">
        <f>PRRAS!D158</f>
        <v>447415</v>
      </c>
      <c r="D148" s="53">
        <f>PRRAS!E158</f>
        <v>428303</v>
      </c>
      <c r="E148" s="53">
        <v>0</v>
      </c>
      <c r="F148" s="53">
        <v>0</v>
      </c>
      <c r="G148" s="54">
        <f t="shared" si="4"/>
        <v>191691.087</v>
      </c>
      <c r="H148" s="54">
        <f t="shared" si="5"/>
        <v>0</v>
      </c>
      <c r="I148" s="55">
        <v>0</v>
      </c>
    </row>
    <row r="149" spans="1:9" x14ac:dyDescent="0.2">
      <c r="A149" s="52">
        <v>151</v>
      </c>
      <c r="B149" s="53">
        <f>PRRAS!C159</f>
        <v>148</v>
      </c>
      <c r="C149" s="53">
        <f>PRRAS!D159</f>
        <v>391853</v>
      </c>
      <c r="D149" s="53">
        <f>PRRAS!E159</f>
        <v>376489</v>
      </c>
      <c r="E149" s="53">
        <v>0</v>
      </c>
      <c r="F149" s="53">
        <v>0</v>
      </c>
      <c r="G149" s="54">
        <f t="shared" si="4"/>
        <v>169434.98799999998</v>
      </c>
      <c r="H149" s="54">
        <f t="shared" si="5"/>
        <v>0</v>
      </c>
      <c r="I149" s="55">
        <v>0</v>
      </c>
    </row>
    <row r="150" spans="1:9" x14ac:dyDescent="0.2">
      <c r="A150" s="52">
        <v>151</v>
      </c>
      <c r="B150" s="53">
        <f>PRRAS!C160</f>
        <v>149</v>
      </c>
      <c r="C150" s="53">
        <f>PRRAS!D160</f>
        <v>391853</v>
      </c>
      <c r="D150" s="53">
        <f>PRRAS!E160</f>
        <v>376489</v>
      </c>
      <c r="E150" s="53">
        <v>0</v>
      </c>
      <c r="F150" s="53">
        <v>0</v>
      </c>
      <c r="G150" s="54">
        <f t="shared" si="4"/>
        <v>170579.81899999999</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0</v>
      </c>
      <c r="D154" s="53">
        <f>PRRAS!E164</f>
        <v>0</v>
      </c>
      <c r="E154" s="53">
        <v>0</v>
      </c>
      <c r="F154" s="53">
        <v>0</v>
      </c>
      <c r="G154" s="54">
        <f t="shared" si="4"/>
        <v>0</v>
      </c>
      <c r="H154" s="54">
        <f t="shared" si="5"/>
        <v>0</v>
      </c>
      <c r="I154" s="55">
        <v>0</v>
      </c>
    </row>
    <row r="155" spans="1:9" x14ac:dyDescent="0.2">
      <c r="A155" s="52">
        <v>151</v>
      </c>
      <c r="B155" s="53">
        <f>PRRAS!C165</f>
        <v>154</v>
      </c>
      <c r="C155" s="53">
        <f>PRRAS!D165</f>
        <v>55562</v>
      </c>
      <c r="D155" s="53">
        <f>PRRAS!E165</f>
        <v>51814</v>
      </c>
      <c r="E155" s="53">
        <v>0</v>
      </c>
      <c r="F155" s="53">
        <v>0</v>
      </c>
      <c r="G155" s="54">
        <f t="shared" si="4"/>
        <v>24515.26</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55562</v>
      </c>
      <c r="D157" s="53">
        <f>PRRAS!E167</f>
        <v>51814</v>
      </c>
      <c r="E157" s="53">
        <v>0</v>
      </c>
      <c r="F157" s="53">
        <v>0</v>
      </c>
      <c r="G157" s="54">
        <f t="shared" si="4"/>
        <v>24833.64</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1013738</v>
      </c>
      <c r="D159" s="53">
        <f>PRRAS!E169</f>
        <v>1113532</v>
      </c>
      <c r="E159" s="53">
        <v>0</v>
      </c>
      <c r="F159" s="53">
        <v>0</v>
      </c>
      <c r="G159" s="54">
        <f t="shared" si="4"/>
        <v>512046.71600000001</v>
      </c>
      <c r="H159" s="54">
        <f t="shared" si="5"/>
        <v>0</v>
      </c>
      <c r="I159" s="55">
        <v>0</v>
      </c>
    </row>
    <row r="160" spans="1:9" x14ac:dyDescent="0.2">
      <c r="A160" s="52">
        <v>151</v>
      </c>
      <c r="B160" s="53">
        <f>PRRAS!C170</f>
        <v>159</v>
      </c>
      <c r="C160" s="53">
        <f>PRRAS!D170</f>
        <v>21248</v>
      </c>
      <c r="D160" s="53">
        <f>PRRAS!E170</f>
        <v>15971</v>
      </c>
      <c r="E160" s="53">
        <v>0</v>
      </c>
      <c r="F160" s="53">
        <v>0</v>
      </c>
      <c r="G160" s="54">
        <f t="shared" si="4"/>
        <v>8457.2100000000009</v>
      </c>
      <c r="H160" s="54">
        <f t="shared" si="5"/>
        <v>0</v>
      </c>
      <c r="I160" s="55">
        <v>0</v>
      </c>
    </row>
    <row r="161" spans="1:9" x14ac:dyDescent="0.2">
      <c r="A161" s="52">
        <v>151</v>
      </c>
      <c r="B161" s="53">
        <f>PRRAS!C171</f>
        <v>160</v>
      </c>
      <c r="C161" s="53">
        <f>PRRAS!D171</f>
        <v>5456</v>
      </c>
      <c r="D161" s="53">
        <f>PRRAS!E171</f>
        <v>1828</v>
      </c>
      <c r="E161" s="53">
        <v>0</v>
      </c>
      <c r="F161" s="53">
        <v>0</v>
      </c>
      <c r="G161" s="54">
        <f t="shared" si="4"/>
        <v>1457.92</v>
      </c>
      <c r="H161" s="54">
        <f t="shared" si="5"/>
        <v>0</v>
      </c>
      <c r="I161" s="55">
        <v>0</v>
      </c>
    </row>
    <row r="162" spans="1:9" x14ac:dyDescent="0.2">
      <c r="A162" s="52">
        <v>151</v>
      </c>
      <c r="B162" s="53">
        <f>PRRAS!C172</f>
        <v>161</v>
      </c>
      <c r="C162" s="53">
        <f>PRRAS!D172</f>
        <v>15192</v>
      </c>
      <c r="D162" s="53">
        <f>PRRAS!E172</f>
        <v>13643</v>
      </c>
      <c r="E162" s="53">
        <v>0</v>
      </c>
      <c r="F162" s="53">
        <v>0</v>
      </c>
      <c r="G162" s="54">
        <f t="shared" si="4"/>
        <v>6838.9580000000005</v>
      </c>
      <c r="H162" s="54">
        <f t="shared" si="5"/>
        <v>0</v>
      </c>
      <c r="I162" s="55">
        <v>0</v>
      </c>
    </row>
    <row r="163" spans="1:9" x14ac:dyDescent="0.2">
      <c r="A163" s="52">
        <v>151</v>
      </c>
      <c r="B163" s="53">
        <f>PRRAS!C173</f>
        <v>162</v>
      </c>
      <c r="C163" s="53">
        <f>PRRAS!D173</f>
        <v>600</v>
      </c>
      <c r="D163" s="53">
        <f>PRRAS!E173</f>
        <v>500</v>
      </c>
      <c r="E163" s="53">
        <v>0</v>
      </c>
      <c r="F163" s="53">
        <v>0</v>
      </c>
      <c r="G163" s="54">
        <f t="shared" si="4"/>
        <v>259.2</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152932</v>
      </c>
      <c r="D165" s="53">
        <f>PRRAS!E175</f>
        <v>152840</v>
      </c>
      <c r="E165" s="53">
        <v>0</v>
      </c>
      <c r="F165" s="53">
        <v>0</v>
      </c>
      <c r="G165" s="54">
        <f t="shared" si="4"/>
        <v>75212.368000000002</v>
      </c>
      <c r="H165" s="54">
        <f t="shared" si="5"/>
        <v>0</v>
      </c>
      <c r="I165" s="55">
        <v>0</v>
      </c>
    </row>
    <row r="166" spans="1:9" x14ac:dyDescent="0.2">
      <c r="A166" s="52">
        <v>151</v>
      </c>
      <c r="B166" s="53">
        <f>PRRAS!C176</f>
        <v>165</v>
      </c>
      <c r="C166" s="53">
        <f>PRRAS!D176</f>
        <v>11125</v>
      </c>
      <c r="D166" s="53">
        <f>PRRAS!E176</f>
        <v>8268</v>
      </c>
      <c r="E166" s="53">
        <v>0</v>
      </c>
      <c r="F166" s="53">
        <v>0</v>
      </c>
      <c r="G166" s="54">
        <f t="shared" si="4"/>
        <v>4564.0650000000005</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118153</v>
      </c>
      <c r="D168" s="53">
        <f>PRRAS!E178</f>
        <v>83920</v>
      </c>
      <c r="E168" s="53">
        <v>0</v>
      </c>
      <c r="F168" s="53">
        <v>0</v>
      </c>
      <c r="G168" s="54">
        <f t="shared" si="4"/>
        <v>47760.831000000006</v>
      </c>
      <c r="H168" s="54">
        <f t="shared" si="5"/>
        <v>0</v>
      </c>
      <c r="I168" s="55">
        <v>0</v>
      </c>
    </row>
    <row r="169" spans="1:9" x14ac:dyDescent="0.2">
      <c r="A169" s="52">
        <v>151</v>
      </c>
      <c r="B169" s="53">
        <f>PRRAS!C179</f>
        <v>168</v>
      </c>
      <c r="C169" s="53">
        <f>PRRAS!D179</f>
        <v>23654</v>
      </c>
      <c r="D169" s="53">
        <f>PRRAS!E179</f>
        <v>57365</v>
      </c>
      <c r="E169" s="53">
        <v>0</v>
      </c>
      <c r="F169" s="53">
        <v>0</v>
      </c>
      <c r="G169" s="54">
        <f t="shared" si="4"/>
        <v>23248.512000000002</v>
      </c>
      <c r="H169" s="54">
        <f t="shared" si="5"/>
        <v>0</v>
      </c>
      <c r="I169" s="55">
        <v>0</v>
      </c>
    </row>
    <row r="170" spans="1:9" x14ac:dyDescent="0.2">
      <c r="A170" s="52">
        <v>151</v>
      </c>
      <c r="B170" s="53">
        <f>PRRAS!C180</f>
        <v>169</v>
      </c>
      <c r="C170" s="53">
        <f>PRRAS!D180</f>
        <v>0</v>
      </c>
      <c r="D170" s="53">
        <f>PRRAS!E180</f>
        <v>3095</v>
      </c>
      <c r="E170" s="53">
        <v>0</v>
      </c>
      <c r="F170" s="53">
        <v>0</v>
      </c>
      <c r="G170" s="54">
        <f t="shared" si="4"/>
        <v>1046.1100000000001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192</v>
      </c>
      <c r="E172" s="53">
        <v>0</v>
      </c>
      <c r="F172" s="53">
        <v>0</v>
      </c>
      <c r="G172" s="54">
        <f t="shared" si="4"/>
        <v>65.664000000000001</v>
      </c>
      <c r="H172" s="54">
        <f t="shared" si="5"/>
        <v>0</v>
      </c>
      <c r="I172" s="55">
        <v>0</v>
      </c>
    </row>
    <row r="173" spans="1:9" x14ac:dyDescent="0.2">
      <c r="A173" s="52">
        <v>151</v>
      </c>
      <c r="B173" s="53">
        <f>PRRAS!C183</f>
        <v>172</v>
      </c>
      <c r="C173" s="53">
        <f>PRRAS!D183</f>
        <v>717445</v>
      </c>
      <c r="D173" s="53">
        <f>PRRAS!E183</f>
        <v>769888</v>
      </c>
      <c r="E173" s="53">
        <v>0</v>
      </c>
      <c r="F173" s="53">
        <v>0</v>
      </c>
      <c r="G173" s="54">
        <f t="shared" si="4"/>
        <v>388242.01199999999</v>
      </c>
      <c r="H173" s="54">
        <f t="shared" si="5"/>
        <v>0</v>
      </c>
      <c r="I173" s="55">
        <v>0</v>
      </c>
    </row>
    <row r="174" spans="1:9" x14ac:dyDescent="0.2">
      <c r="A174" s="52">
        <v>151</v>
      </c>
      <c r="B174" s="53">
        <f>PRRAS!C184</f>
        <v>173</v>
      </c>
      <c r="C174" s="53">
        <f>PRRAS!D184</f>
        <v>10878</v>
      </c>
      <c r="D174" s="53">
        <f>PRRAS!E184</f>
        <v>14887</v>
      </c>
      <c r="E174" s="53">
        <v>0</v>
      </c>
      <c r="F174" s="53">
        <v>0</v>
      </c>
      <c r="G174" s="54">
        <f t="shared" si="4"/>
        <v>7032.7959999999994</v>
      </c>
      <c r="H174" s="54">
        <f t="shared" si="5"/>
        <v>0</v>
      </c>
      <c r="I174" s="55">
        <v>0</v>
      </c>
    </row>
    <row r="175" spans="1:9" x14ac:dyDescent="0.2">
      <c r="A175" s="52">
        <v>151</v>
      </c>
      <c r="B175" s="53">
        <f>PRRAS!C185</f>
        <v>174</v>
      </c>
      <c r="C175" s="53">
        <f>PRRAS!D185</f>
        <v>586536</v>
      </c>
      <c r="D175" s="53">
        <f>PRRAS!E185</f>
        <v>489570</v>
      </c>
      <c r="E175" s="53">
        <v>0</v>
      </c>
      <c r="F175" s="53">
        <v>0</v>
      </c>
      <c r="G175" s="54">
        <f t="shared" si="4"/>
        <v>272427.62399999995</v>
      </c>
      <c r="H175" s="54">
        <f t="shared" si="5"/>
        <v>0</v>
      </c>
      <c r="I175" s="55">
        <v>0</v>
      </c>
    </row>
    <row r="176" spans="1:9" x14ac:dyDescent="0.2">
      <c r="A176" s="52">
        <v>151</v>
      </c>
      <c r="B176" s="53">
        <f>PRRAS!C186</f>
        <v>175</v>
      </c>
      <c r="C176" s="53">
        <f>PRRAS!D186</f>
        <v>24458</v>
      </c>
      <c r="D176" s="53">
        <f>PRRAS!E186</f>
        <v>32355</v>
      </c>
      <c r="E176" s="53">
        <v>0</v>
      </c>
      <c r="F176" s="53">
        <v>0</v>
      </c>
      <c r="G176" s="54">
        <f t="shared" si="4"/>
        <v>15604.4</v>
      </c>
      <c r="H176" s="54">
        <f t="shared" si="5"/>
        <v>0</v>
      </c>
      <c r="I176" s="55">
        <v>0</v>
      </c>
    </row>
    <row r="177" spans="1:9" x14ac:dyDescent="0.2">
      <c r="A177" s="52">
        <v>151</v>
      </c>
      <c r="B177" s="53">
        <f>PRRAS!C187</f>
        <v>176</v>
      </c>
      <c r="C177" s="53">
        <f>PRRAS!D187</f>
        <v>38455</v>
      </c>
      <c r="D177" s="53">
        <f>PRRAS!E187</f>
        <v>46966</v>
      </c>
      <c r="E177" s="53">
        <v>0</v>
      </c>
      <c r="F177" s="53">
        <v>0</v>
      </c>
      <c r="G177" s="54">
        <f t="shared" si="4"/>
        <v>23300.111999999997</v>
      </c>
      <c r="H177" s="54">
        <f t="shared" si="5"/>
        <v>0</v>
      </c>
      <c r="I177" s="55">
        <v>0</v>
      </c>
    </row>
    <row r="178" spans="1:9" x14ac:dyDescent="0.2">
      <c r="A178" s="52">
        <v>151</v>
      </c>
      <c r="B178" s="53">
        <f>PRRAS!C188</f>
        <v>177</v>
      </c>
      <c r="C178" s="53">
        <f>PRRAS!D188</f>
        <v>3752</v>
      </c>
      <c r="D178" s="53">
        <f>PRRAS!E188</f>
        <v>1834</v>
      </c>
      <c r="E178" s="53">
        <v>0</v>
      </c>
      <c r="F178" s="53">
        <v>0</v>
      </c>
      <c r="G178" s="54">
        <f t="shared" si="4"/>
        <v>1313.34</v>
      </c>
      <c r="H178" s="54">
        <f t="shared" si="5"/>
        <v>0</v>
      </c>
      <c r="I178" s="55">
        <v>0</v>
      </c>
    </row>
    <row r="179" spans="1:9" x14ac:dyDescent="0.2">
      <c r="A179" s="52">
        <v>151</v>
      </c>
      <c r="B179" s="53">
        <f>PRRAS!C189</f>
        <v>178</v>
      </c>
      <c r="C179" s="53">
        <f>PRRAS!D189</f>
        <v>8027</v>
      </c>
      <c r="D179" s="53">
        <f>PRRAS!E189</f>
        <v>6882</v>
      </c>
      <c r="E179" s="53">
        <v>0</v>
      </c>
      <c r="F179" s="53">
        <v>0</v>
      </c>
      <c r="G179" s="54">
        <f t="shared" si="4"/>
        <v>3878.7979999999998</v>
      </c>
      <c r="H179" s="54">
        <f t="shared" si="5"/>
        <v>0</v>
      </c>
      <c r="I179" s="55">
        <v>0</v>
      </c>
    </row>
    <row r="180" spans="1:9" x14ac:dyDescent="0.2">
      <c r="A180" s="52">
        <v>151</v>
      </c>
      <c r="B180" s="53">
        <f>PRRAS!C190</f>
        <v>179</v>
      </c>
      <c r="C180" s="53">
        <f>PRRAS!D190</f>
        <v>21423</v>
      </c>
      <c r="D180" s="53">
        <f>PRRAS!E190</f>
        <v>164987</v>
      </c>
      <c r="E180" s="53">
        <v>0</v>
      </c>
      <c r="F180" s="53">
        <v>0</v>
      </c>
      <c r="G180" s="54">
        <f t="shared" si="4"/>
        <v>62900.062999999995</v>
      </c>
      <c r="H180" s="54">
        <f t="shared" si="5"/>
        <v>0</v>
      </c>
      <c r="I180" s="55">
        <v>0</v>
      </c>
    </row>
    <row r="181" spans="1:9" x14ac:dyDescent="0.2">
      <c r="A181" s="52">
        <v>151</v>
      </c>
      <c r="B181" s="53">
        <f>PRRAS!C191</f>
        <v>180</v>
      </c>
      <c r="C181" s="53">
        <f>PRRAS!D191</f>
        <v>2036</v>
      </c>
      <c r="D181" s="53">
        <f>PRRAS!E191</f>
        <v>2081</v>
      </c>
      <c r="E181" s="53">
        <v>0</v>
      </c>
      <c r="F181" s="53">
        <v>0</v>
      </c>
      <c r="G181" s="54">
        <f t="shared" si="4"/>
        <v>1115.6399999999999</v>
      </c>
      <c r="H181" s="54">
        <f t="shared" si="5"/>
        <v>0</v>
      </c>
      <c r="I181" s="55">
        <v>0</v>
      </c>
    </row>
    <row r="182" spans="1:9" x14ac:dyDescent="0.2">
      <c r="A182" s="52">
        <v>151</v>
      </c>
      <c r="B182" s="53">
        <f>PRRAS!C192</f>
        <v>181</v>
      </c>
      <c r="C182" s="53">
        <f>PRRAS!D192</f>
        <v>21880</v>
      </c>
      <c r="D182" s="53">
        <f>PRRAS!E192</f>
        <v>10326</v>
      </c>
      <c r="E182" s="53">
        <v>0</v>
      </c>
      <c r="F182" s="53">
        <v>0</v>
      </c>
      <c r="G182" s="54">
        <f t="shared" si="4"/>
        <v>7698.2919999999995</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122113</v>
      </c>
      <c r="D184" s="53">
        <f>PRRAS!E194</f>
        <v>174833</v>
      </c>
      <c r="E184" s="53">
        <v>0</v>
      </c>
      <c r="F184" s="53">
        <v>0</v>
      </c>
      <c r="G184" s="54">
        <f t="shared" si="4"/>
        <v>86335.557000000001</v>
      </c>
      <c r="H184" s="54">
        <f t="shared" si="5"/>
        <v>0</v>
      </c>
      <c r="I184" s="55">
        <v>0</v>
      </c>
    </row>
    <row r="185" spans="1:9" x14ac:dyDescent="0.2">
      <c r="A185" s="52">
        <v>151</v>
      </c>
      <c r="B185" s="53">
        <f>PRRAS!C195</f>
        <v>184</v>
      </c>
      <c r="C185" s="53">
        <f>PRRAS!D195</f>
        <v>21272</v>
      </c>
      <c r="D185" s="53">
        <f>PRRAS!E195</f>
        <v>141364</v>
      </c>
      <c r="E185" s="53">
        <v>0</v>
      </c>
      <c r="F185" s="53">
        <v>0</v>
      </c>
      <c r="G185" s="54">
        <f t="shared" si="4"/>
        <v>55936</v>
      </c>
      <c r="H185" s="54">
        <f t="shared" si="5"/>
        <v>0</v>
      </c>
      <c r="I185" s="55">
        <v>0</v>
      </c>
    </row>
    <row r="186" spans="1:9" x14ac:dyDescent="0.2">
      <c r="A186" s="52">
        <v>151</v>
      </c>
      <c r="B186" s="53">
        <f>PRRAS!C196</f>
        <v>185</v>
      </c>
      <c r="C186" s="53">
        <f>PRRAS!D196</f>
        <v>5942</v>
      </c>
      <c r="D186" s="53">
        <f>PRRAS!E196</f>
        <v>5942</v>
      </c>
      <c r="E186" s="53">
        <v>0</v>
      </c>
      <c r="F186" s="53">
        <v>0</v>
      </c>
      <c r="G186" s="54">
        <f t="shared" si="4"/>
        <v>3297.81</v>
      </c>
      <c r="H186" s="54">
        <f t="shared" si="5"/>
        <v>0</v>
      </c>
      <c r="I186" s="55">
        <v>0</v>
      </c>
    </row>
    <row r="187" spans="1:9" x14ac:dyDescent="0.2">
      <c r="A187" s="52">
        <v>151</v>
      </c>
      <c r="B187" s="53">
        <f>PRRAS!C197</f>
        <v>186</v>
      </c>
      <c r="C187" s="53">
        <f>PRRAS!D197</f>
        <v>6517</v>
      </c>
      <c r="D187" s="53">
        <f>PRRAS!E197</f>
        <v>5574</v>
      </c>
      <c r="E187" s="53">
        <v>0</v>
      </c>
      <c r="F187" s="53">
        <v>0</v>
      </c>
      <c r="G187" s="54">
        <f t="shared" si="4"/>
        <v>3285.69</v>
      </c>
      <c r="H187" s="54">
        <f t="shared" si="5"/>
        <v>0</v>
      </c>
      <c r="I187" s="55">
        <v>0</v>
      </c>
    </row>
    <row r="188" spans="1:9" x14ac:dyDescent="0.2">
      <c r="A188" s="52">
        <v>151</v>
      </c>
      <c r="B188" s="53">
        <f>PRRAS!C198</f>
        <v>187</v>
      </c>
      <c r="C188" s="53">
        <f>PRRAS!D198</f>
        <v>23749</v>
      </c>
      <c r="D188" s="53">
        <f>PRRAS!E198</f>
        <v>18123</v>
      </c>
      <c r="E188" s="53">
        <v>0</v>
      </c>
      <c r="F188" s="53">
        <v>0</v>
      </c>
      <c r="G188" s="54">
        <f t="shared" si="4"/>
        <v>11219.065000000001</v>
      </c>
      <c r="H188" s="54">
        <f t="shared" si="5"/>
        <v>0</v>
      </c>
      <c r="I188" s="55">
        <v>0</v>
      </c>
    </row>
    <row r="189" spans="1:9" x14ac:dyDescent="0.2">
      <c r="A189" s="52">
        <v>151</v>
      </c>
      <c r="B189" s="53">
        <f>PRRAS!C199</f>
        <v>188</v>
      </c>
      <c r="C189" s="53">
        <f>PRRAS!D199</f>
        <v>8994</v>
      </c>
      <c r="D189" s="53">
        <f>PRRAS!E199</f>
        <v>3830</v>
      </c>
      <c r="E189" s="53">
        <v>0</v>
      </c>
      <c r="F189" s="53">
        <v>0</v>
      </c>
      <c r="G189" s="54">
        <f t="shared" si="4"/>
        <v>3130.9520000000002</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55639</v>
      </c>
      <c r="D191" s="53">
        <f>PRRAS!E201</f>
        <v>0</v>
      </c>
      <c r="E191" s="53">
        <v>0</v>
      </c>
      <c r="F191" s="53">
        <v>0</v>
      </c>
      <c r="G191" s="54">
        <f t="shared" si="4"/>
        <v>10571.41</v>
      </c>
      <c r="H191" s="54">
        <f t="shared" si="5"/>
        <v>0</v>
      </c>
      <c r="I191" s="55">
        <v>0</v>
      </c>
    </row>
    <row r="192" spans="1:9" x14ac:dyDescent="0.2">
      <c r="A192" s="52">
        <v>151</v>
      </c>
      <c r="B192" s="53">
        <f>PRRAS!C202</f>
        <v>191</v>
      </c>
      <c r="C192" s="53">
        <f>PRRAS!D202</f>
        <v>7593</v>
      </c>
      <c r="D192" s="53">
        <f>PRRAS!E202</f>
        <v>7139</v>
      </c>
      <c r="E192" s="53">
        <v>0</v>
      </c>
      <c r="F192" s="53">
        <v>0</v>
      </c>
      <c r="G192" s="54">
        <f t="shared" ref="G192:G258" si="6">(B192/1000)*(C192*1+D192*2)</f>
        <v>4177.3609999999999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7593</v>
      </c>
      <c r="D206" s="53">
        <f>PRRAS!E216</f>
        <v>7139</v>
      </c>
      <c r="E206" s="53">
        <v>0</v>
      </c>
      <c r="F206" s="53">
        <v>0</v>
      </c>
      <c r="G206" s="54">
        <f t="shared" si="6"/>
        <v>4483.5549999999994</v>
      </c>
      <c r="H206" s="54">
        <f t="shared" si="7"/>
        <v>0</v>
      </c>
      <c r="I206" s="55">
        <v>0</v>
      </c>
    </row>
    <row r="207" spans="1:9" x14ac:dyDescent="0.2">
      <c r="A207" s="52">
        <v>151</v>
      </c>
      <c r="B207" s="53">
        <f>PRRAS!C217</f>
        <v>206</v>
      </c>
      <c r="C207" s="53">
        <f>PRRAS!D217</f>
        <v>7313</v>
      </c>
      <c r="D207" s="53">
        <f>PRRAS!E217</f>
        <v>7120</v>
      </c>
      <c r="E207" s="53">
        <v>0</v>
      </c>
      <c r="F207" s="53">
        <v>0</v>
      </c>
      <c r="G207" s="54">
        <f t="shared" si="6"/>
        <v>4439.9179999999997</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19</v>
      </c>
      <c r="E209" s="53">
        <v>0</v>
      </c>
      <c r="F209" s="53">
        <v>0</v>
      </c>
      <c r="G209" s="54">
        <f t="shared" si="6"/>
        <v>7.9039999999999999</v>
      </c>
      <c r="H209" s="54">
        <f t="shared" si="7"/>
        <v>0</v>
      </c>
      <c r="I209" s="55">
        <v>0</v>
      </c>
    </row>
    <row r="210" spans="1:9" x14ac:dyDescent="0.2">
      <c r="A210" s="52">
        <v>151</v>
      </c>
      <c r="B210" s="53">
        <f>PRRAS!C220</f>
        <v>209</v>
      </c>
      <c r="C210" s="53">
        <f>PRRAS!D220</f>
        <v>280</v>
      </c>
      <c r="D210" s="53">
        <f>PRRAS!E220</f>
        <v>0</v>
      </c>
      <c r="E210" s="53">
        <v>0</v>
      </c>
      <c r="F210" s="53">
        <v>0</v>
      </c>
      <c r="G210" s="54">
        <f t="shared" si="6"/>
        <v>58.519999999999996</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416146</v>
      </c>
      <c r="D220" s="53">
        <f>PRRAS!E230</f>
        <v>463780</v>
      </c>
      <c r="E220" s="53">
        <v>0</v>
      </c>
      <c r="F220" s="53">
        <v>0</v>
      </c>
      <c r="G220" s="54">
        <f t="shared" si="6"/>
        <v>294271.614</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37101</v>
      </c>
      <c r="D227" s="53">
        <f>PRRAS!E237</f>
        <v>23255</v>
      </c>
      <c r="E227" s="53">
        <v>0</v>
      </c>
      <c r="F227" s="53">
        <v>0</v>
      </c>
      <c r="G227" s="54">
        <f t="shared" si="6"/>
        <v>18896.085999999999</v>
      </c>
      <c r="H227" s="54">
        <f t="shared" si="7"/>
        <v>0</v>
      </c>
      <c r="I227" s="55">
        <v>0</v>
      </c>
    </row>
    <row r="228" spans="1:9" x14ac:dyDescent="0.2">
      <c r="A228" s="52">
        <v>151</v>
      </c>
      <c r="B228" s="53">
        <f>PRRAS!C238</f>
        <v>227</v>
      </c>
      <c r="C228" s="53">
        <f>PRRAS!D238</f>
        <v>37101</v>
      </c>
      <c r="D228" s="53">
        <f>PRRAS!E238</f>
        <v>23255</v>
      </c>
      <c r="E228" s="53">
        <v>0</v>
      </c>
      <c r="F228" s="53">
        <v>0</v>
      </c>
      <c r="G228" s="54">
        <f t="shared" si="6"/>
        <v>18979.697</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3810</v>
      </c>
      <c r="E232" s="53">
        <v>0</v>
      </c>
      <c r="F232" s="53">
        <v>0</v>
      </c>
      <c r="G232" s="54">
        <f t="shared" si="6"/>
        <v>1760.22</v>
      </c>
      <c r="H232" s="54">
        <f t="shared" si="7"/>
        <v>0</v>
      </c>
      <c r="I232" s="55">
        <v>0</v>
      </c>
    </row>
    <row r="233" spans="1:9" x14ac:dyDescent="0.2">
      <c r="A233" s="52">
        <v>151</v>
      </c>
      <c r="B233" s="53">
        <f>PRRAS!C243</f>
        <v>232</v>
      </c>
      <c r="C233" s="53">
        <f>PRRAS!D243</f>
        <v>0</v>
      </c>
      <c r="D233" s="53">
        <f>PRRAS!E243</f>
        <v>3810</v>
      </c>
      <c r="E233" s="53">
        <v>0</v>
      </c>
      <c r="F233" s="53">
        <v>0</v>
      </c>
      <c r="G233" s="54">
        <f t="shared" si="6"/>
        <v>1767.8400000000001</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379045</v>
      </c>
      <c r="D236" s="53">
        <f>PRRAS!E246</f>
        <v>436715</v>
      </c>
      <c r="E236" s="53">
        <v>0</v>
      </c>
      <c r="F236" s="53">
        <v>0</v>
      </c>
      <c r="G236" s="54">
        <f t="shared" si="6"/>
        <v>294331.625</v>
      </c>
      <c r="H236" s="54">
        <f t="shared" si="7"/>
        <v>0</v>
      </c>
      <c r="I236" s="55">
        <v>0</v>
      </c>
    </row>
    <row r="237" spans="1:9" x14ac:dyDescent="0.2">
      <c r="A237" s="52">
        <v>151</v>
      </c>
      <c r="B237" s="53">
        <f>PRRAS!C247</f>
        <v>236</v>
      </c>
      <c r="C237" s="53">
        <f>PRRAS!D247</f>
        <v>379045</v>
      </c>
      <c r="D237" s="53">
        <f>PRRAS!E247</f>
        <v>436715</v>
      </c>
      <c r="E237" s="53">
        <v>0</v>
      </c>
      <c r="F237" s="53">
        <v>0</v>
      </c>
      <c r="G237" s="54">
        <f t="shared" si="6"/>
        <v>295584.09999999998</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148700</v>
      </c>
      <c r="D248" s="53">
        <f>PRRAS!E258</f>
        <v>120200</v>
      </c>
      <c r="E248" s="53">
        <v>0</v>
      </c>
      <c r="F248" s="53">
        <v>0</v>
      </c>
      <c r="G248" s="54">
        <f t="shared" si="6"/>
        <v>96107.7</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148700</v>
      </c>
      <c r="D255" s="53">
        <f>PRRAS!E265</f>
        <v>120200</v>
      </c>
      <c r="E255" s="53">
        <v>0</v>
      </c>
      <c r="F255" s="53">
        <v>0</v>
      </c>
      <c r="G255" s="54">
        <f t="shared" si="6"/>
        <v>98831.4</v>
      </c>
      <c r="H255" s="54">
        <f t="shared" si="7"/>
        <v>0</v>
      </c>
      <c r="I255" s="55">
        <v>0</v>
      </c>
    </row>
    <row r="256" spans="1:9" x14ac:dyDescent="0.2">
      <c r="A256" s="52">
        <v>151</v>
      </c>
      <c r="B256" s="53">
        <f>PRRAS!C266</f>
        <v>255</v>
      </c>
      <c r="C256" s="53">
        <f>PRRAS!D266</f>
        <v>50860</v>
      </c>
      <c r="D256" s="53">
        <f>PRRAS!E266</f>
        <v>110011</v>
      </c>
      <c r="E256" s="53">
        <v>0</v>
      </c>
      <c r="F256" s="53">
        <v>0</v>
      </c>
      <c r="G256" s="54">
        <f t="shared" si="6"/>
        <v>69074.91</v>
      </c>
      <c r="H256" s="54">
        <f t="shared" si="7"/>
        <v>0</v>
      </c>
      <c r="I256" s="55">
        <v>0</v>
      </c>
    </row>
    <row r="257" spans="1:9" x14ac:dyDescent="0.2">
      <c r="A257" s="52">
        <v>151</v>
      </c>
      <c r="B257" s="53">
        <f>PRRAS!C267</f>
        <v>256</v>
      </c>
      <c r="C257" s="53">
        <f>PRRAS!D267</f>
        <v>97840</v>
      </c>
      <c r="D257" s="53">
        <f>PRRAS!E267</f>
        <v>10189</v>
      </c>
      <c r="E257" s="53">
        <v>0</v>
      </c>
      <c r="F257" s="53">
        <v>0</v>
      </c>
      <c r="G257" s="54">
        <f t="shared" si="6"/>
        <v>30263.808000000001</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145997</v>
      </c>
      <c r="D259" s="53">
        <f>PRRAS!E269</f>
        <v>197290</v>
      </c>
      <c r="E259" s="53">
        <v>0</v>
      </c>
      <c r="F259" s="53">
        <v>0</v>
      </c>
      <c r="G259" s="54">
        <f t="shared" ref="G259:G324" si="8">(B259/1000)*(C259*1+D259*2)</f>
        <v>139468.86600000001</v>
      </c>
      <c r="H259" s="54">
        <f t="shared" ref="H259:H324" si="9">ABS(C259-ROUND(C259,0))+ABS(D259-ROUND(D259,0))</f>
        <v>0</v>
      </c>
      <c r="I259" s="55">
        <v>0</v>
      </c>
    </row>
    <row r="260" spans="1:9" x14ac:dyDescent="0.2">
      <c r="A260" s="52">
        <v>151</v>
      </c>
      <c r="B260" s="53">
        <f>PRRAS!C270</f>
        <v>259</v>
      </c>
      <c r="C260" s="53">
        <f>PRRAS!D270</f>
        <v>145997</v>
      </c>
      <c r="D260" s="53">
        <f>PRRAS!E270</f>
        <v>197290</v>
      </c>
      <c r="E260" s="53">
        <v>0</v>
      </c>
      <c r="F260" s="53">
        <v>0</v>
      </c>
      <c r="G260" s="54">
        <f t="shared" si="8"/>
        <v>140009.443</v>
      </c>
      <c r="H260" s="54">
        <f t="shared" si="9"/>
        <v>0</v>
      </c>
      <c r="I260" s="55">
        <v>0</v>
      </c>
    </row>
    <row r="261" spans="1:9" x14ac:dyDescent="0.2">
      <c r="A261" s="52">
        <v>151</v>
      </c>
      <c r="B261" s="53">
        <f>PRRAS!C271</f>
        <v>260</v>
      </c>
      <c r="C261" s="53">
        <f>PRRAS!D271</f>
        <v>145997</v>
      </c>
      <c r="D261" s="53">
        <f>PRRAS!E271</f>
        <v>197290</v>
      </c>
      <c r="E261" s="53">
        <v>0</v>
      </c>
      <c r="F261" s="53">
        <v>0</v>
      </c>
      <c r="G261" s="54">
        <f t="shared" si="8"/>
        <v>140550.02000000002</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2179589</v>
      </c>
      <c r="D285" s="53">
        <f>PRRAS!E295</f>
        <v>2330244</v>
      </c>
      <c r="E285" s="53">
        <v>0</v>
      </c>
      <c r="F285" s="53">
        <v>0</v>
      </c>
      <c r="G285" s="54">
        <f t="shared" si="8"/>
        <v>1942581.8679999998</v>
      </c>
      <c r="H285" s="54">
        <f t="shared" si="9"/>
        <v>0</v>
      </c>
      <c r="I285" s="55">
        <v>0</v>
      </c>
    </row>
    <row r="286" spans="1:9" x14ac:dyDescent="0.2">
      <c r="A286" s="52">
        <v>151</v>
      </c>
      <c r="B286" s="53">
        <f>PRRAS!C296</f>
        <v>285</v>
      </c>
      <c r="C286" s="53">
        <f>PRRAS!D296</f>
        <v>2347474</v>
      </c>
      <c r="D286" s="53">
        <f>PRRAS!E296</f>
        <v>951458</v>
      </c>
      <c r="E286" s="53">
        <v>0</v>
      </c>
      <c r="F286" s="53">
        <v>0</v>
      </c>
      <c r="G286" s="54">
        <f t="shared" si="8"/>
        <v>1211361.1499999999</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4309873</v>
      </c>
      <c r="D288" s="53">
        <f>PRRAS!E298</f>
        <v>2133650</v>
      </c>
      <c r="E288" s="53">
        <v>0</v>
      </c>
      <c r="F288" s="53">
        <v>0</v>
      </c>
      <c r="G288" s="54">
        <f t="shared" si="8"/>
        <v>2461648.6509999996</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432548</v>
      </c>
      <c r="D290" s="53">
        <f>PRRAS!E300</f>
        <v>387951</v>
      </c>
      <c r="E290" s="53">
        <v>0</v>
      </c>
      <c r="F290" s="53">
        <v>0</v>
      </c>
      <c r="G290" s="54">
        <f t="shared" si="8"/>
        <v>349242.05</v>
      </c>
      <c r="H290" s="54">
        <f t="shared" si="9"/>
        <v>0</v>
      </c>
      <c r="I290" s="55">
        <v>0</v>
      </c>
    </row>
    <row r="291" spans="1:9" x14ac:dyDescent="0.2">
      <c r="A291" s="52">
        <v>151</v>
      </c>
      <c r="B291" s="53">
        <f>PRRAS!C301</f>
        <v>290</v>
      </c>
      <c r="C291" s="53">
        <f>PRRAS!D301</f>
        <v>40971</v>
      </c>
      <c r="D291" s="53">
        <f>PRRAS!E301</f>
        <v>24896</v>
      </c>
      <c r="E291" s="53">
        <v>0</v>
      </c>
      <c r="F291" s="53">
        <v>0</v>
      </c>
      <c r="G291" s="54">
        <f t="shared" si="8"/>
        <v>26321.269999999997</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2072</v>
      </c>
      <c r="D293" s="53">
        <f>PRRAS!E304</f>
        <v>13117</v>
      </c>
      <c r="E293" s="53">
        <v>0</v>
      </c>
      <c r="F293" s="53">
        <v>0</v>
      </c>
      <c r="G293" s="54">
        <f t="shared" si="8"/>
        <v>8265.351999999999</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2072</v>
      </c>
      <c r="D306" s="53">
        <f>PRRAS!E317</f>
        <v>13117</v>
      </c>
      <c r="E306" s="53">
        <v>0</v>
      </c>
      <c r="F306" s="53">
        <v>0</v>
      </c>
      <c r="G306" s="54">
        <f t="shared" si="8"/>
        <v>8633.33</v>
      </c>
      <c r="H306" s="54">
        <f t="shared" si="9"/>
        <v>0</v>
      </c>
      <c r="I306" s="55">
        <v>0</v>
      </c>
    </row>
    <row r="307" spans="1:9" x14ac:dyDescent="0.2">
      <c r="A307" s="52">
        <v>151</v>
      </c>
      <c r="B307" s="53">
        <f>PRRAS!C318</f>
        <v>306</v>
      </c>
      <c r="C307" s="53">
        <f>PRRAS!D318</f>
        <v>2072</v>
      </c>
      <c r="D307" s="53">
        <f>PRRAS!E318</f>
        <v>13117</v>
      </c>
      <c r="E307" s="53">
        <v>0</v>
      </c>
      <c r="F307" s="53">
        <v>0</v>
      </c>
      <c r="G307" s="54">
        <f t="shared" si="8"/>
        <v>8661.6360000000004</v>
      </c>
      <c r="H307" s="54">
        <f t="shared" si="9"/>
        <v>0</v>
      </c>
      <c r="I307" s="55">
        <v>0</v>
      </c>
    </row>
    <row r="308" spans="1:9" x14ac:dyDescent="0.2">
      <c r="A308" s="52">
        <v>151</v>
      </c>
      <c r="B308" s="53">
        <f>PRRAS!C319</f>
        <v>307</v>
      </c>
      <c r="C308" s="53">
        <f>PRRAS!D319</f>
        <v>2072</v>
      </c>
      <c r="D308" s="53">
        <f>PRRAS!E319</f>
        <v>13117</v>
      </c>
      <c r="E308" s="53">
        <v>0</v>
      </c>
      <c r="F308" s="53">
        <v>0</v>
      </c>
      <c r="G308" s="54">
        <f t="shared" si="8"/>
        <v>8689.9419999999991</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1357062</v>
      </c>
      <c r="D345" s="53">
        <f>PRRAS!E356</f>
        <v>1032812</v>
      </c>
      <c r="E345" s="53">
        <v>0</v>
      </c>
      <c r="F345" s="53">
        <v>0</v>
      </c>
      <c r="G345" s="54">
        <f t="shared" si="10"/>
        <v>1177403.9839999999</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464629</v>
      </c>
      <c r="D358" s="53">
        <f>PRRAS!E369</f>
        <v>1032812</v>
      </c>
      <c r="E358" s="53">
        <v>0</v>
      </c>
      <c r="F358" s="53">
        <v>0</v>
      </c>
      <c r="G358" s="54">
        <f t="shared" si="10"/>
        <v>903300.321</v>
      </c>
      <c r="H358" s="54">
        <f t="shared" si="11"/>
        <v>0</v>
      </c>
      <c r="I358" s="55">
        <v>0</v>
      </c>
    </row>
    <row r="359" spans="1:9" x14ac:dyDescent="0.2">
      <c r="A359" s="52">
        <v>151</v>
      </c>
      <c r="B359" s="53">
        <f>PRRAS!C370</f>
        <v>358</v>
      </c>
      <c r="C359" s="53">
        <f>PRRAS!D370</f>
        <v>343276</v>
      </c>
      <c r="D359" s="53">
        <f>PRRAS!E370</f>
        <v>1014543</v>
      </c>
      <c r="E359" s="53">
        <v>0</v>
      </c>
      <c r="F359" s="53">
        <v>0</v>
      </c>
      <c r="G359" s="54">
        <f t="shared" si="10"/>
        <v>849305.59600000002</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503249</v>
      </c>
      <c r="E362" s="53">
        <v>0</v>
      </c>
      <c r="F362" s="53">
        <v>0</v>
      </c>
      <c r="G362" s="54">
        <f t="shared" si="10"/>
        <v>363345.77799999999</v>
      </c>
      <c r="H362" s="54">
        <f t="shared" si="11"/>
        <v>0</v>
      </c>
      <c r="I362" s="55">
        <v>0</v>
      </c>
    </row>
    <row r="363" spans="1:9" x14ac:dyDescent="0.2">
      <c r="A363" s="52">
        <v>151</v>
      </c>
      <c r="B363" s="53">
        <f>PRRAS!C374</f>
        <v>362</v>
      </c>
      <c r="C363" s="53">
        <f>PRRAS!D374</f>
        <v>343276</v>
      </c>
      <c r="D363" s="53">
        <f>PRRAS!E374</f>
        <v>511294</v>
      </c>
      <c r="E363" s="53">
        <v>0</v>
      </c>
      <c r="F363" s="53">
        <v>0</v>
      </c>
      <c r="G363" s="54">
        <f t="shared" si="10"/>
        <v>494442.76799999998</v>
      </c>
      <c r="H363" s="54">
        <f t="shared" si="11"/>
        <v>0</v>
      </c>
      <c r="I363" s="55">
        <v>0</v>
      </c>
    </row>
    <row r="364" spans="1:9" x14ac:dyDescent="0.2">
      <c r="A364" s="52">
        <v>151</v>
      </c>
      <c r="B364" s="53">
        <f>PRRAS!C375</f>
        <v>363</v>
      </c>
      <c r="C364" s="53">
        <f>PRRAS!D375</f>
        <v>99331</v>
      </c>
      <c r="D364" s="53">
        <f>PRRAS!E375</f>
        <v>18269</v>
      </c>
      <c r="E364" s="53">
        <v>0</v>
      </c>
      <c r="F364" s="53">
        <v>0</v>
      </c>
      <c r="G364" s="54">
        <f t="shared" si="10"/>
        <v>49320.447</v>
      </c>
      <c r="H364" s="54">
        <f t="shared" si="11"/>
        <v>0</v>
      </c>
      <c r="I364" s="55">
        <v>0</v>
      </c>
    </row>
    <row r="365" spans="1:9" x14ac:dyDescent="0.2">
      <c r="A365" s="52">
        <v>151</v>
      </c>
      <c r="B365" s="53">
        <f>PRRAS!C376</f>
        <v>364</v>
      </c>
      <c r="C365" s="53">
        <f>PRRAS!D376</f>
        <v>97152</v>
      </c>
      <c r="D365" s="53">
        <f>PRRAS!E376</f>
        <v>0</v>
      </c>
      <c r="E365" s="53">
        <v>0</v>
      </c>
      <c r="F365" s="53">
        <v>0</v>
      </c>
      <c r="G365" s="54">
        <f t="shared" si="10"/>
        <v>35363.328000000001</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2179</v>
      </c>
      <c r="D367" s="53">
        <f>PRRAS!E378</f>
        <v>18269</v>
      </c>
      <c r="E367" s="53">
        <v>0</v>
      </c>
      <c r="F367" s="53">
        <v>0</v>
      </c>
      <c r="G367" s="54">
        <f t="shared" si="10"/>
        <v>14170.422</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0</v>
      </c>
      <c r="E371" s="53">
        <v>0</v>
      </c>
      <c r="F371" s="53">
        <v>0</v>
      </c>
      <c r="G371" s="54">
        <f t="shared" si="10"/>
        <v>0</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22022</v>
      </c>
      <c r="D386" s="53">
        <f>PRRAS!E397</f>
        <v>0</v>
      </c>
      <c r="E386" s="53">
        <v>0</v>
      </c>
      <c r="F386" s="53">
        <v>0</v>
      </c>
      <c r="G386" s="54">
        <f t="shared" si="10"/>
        <v>8478.4699999999993</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9647</v>
      </c>
      <c r="D388" s="53">
        <f>PRRAS!E399</f>
        <v>0</v>
      </c>
      <c r="E388" s="53">
        <v>0</v>
      </c>
      <c r="F388" s="53">
        <v>0</v>
      </c>
      <c r="G388" s="54">
        <f t="shared" si="10"/>
        <v>3733.3890000000001</v>
      </c>
      <c r="H388" s="54">
        <f t="shared" si="11"/>
        <v>0</v>
      </c>
      <c r="I388" s="55">
        <v>0</v>
      </c>
    </row>
    <row r="389" spans="1:9" x14ac:dyDescent="0.2">
      <c r="A389" s="52">
        <v>151</v>
      </c>
      <c r="B389" s="53">
        <f>PRRAS!C400</f>
        <v>388</v>
      </c>
      <c r="C389" s="53">
        <f>PRRAS!D400</f>
        <v>12375</v>
      </c>
      <c r="D389" s="53">
        <f>PRRAS!E400</f>
        <v>0</v>
      </c>
      <c r="E389" s="53">
        <v>0</v>
      </c>
      <c r="F389" s="53">
        <v>0</v>
      </c>
      <c r="G389" s="54">
        <f t="shared" ref="G389:G452" si="12">(B389/1000)*(C389*1+D389*2)</f>
        <v>4801.5</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892433</v>
      </c>
      <c r="D397" s="53">
        <f>PRRAS!E408</f>
        <v>0</v>
      </c>
      <c r="E397" s="53">
        <v>0</v>
      </c>
      <c r="F397" s="53">
        <v>0</v>
      </c>
      <c r="G397" s="54">
        <f t="shared" si="12"/>
        <v>353403.46799999999</v>
      </c>
      <c r="H397" s="54">
        <f t="shared" si="13"/>
        <v>0</v>
      </c>
      <c r="I397" s="55">
        <v>0</v>
      </c>
    </row>
    <row r="398" spans="1:9" x14ac:dyDescent="0.2">
      <c r="A398" s="52">
        <v>151</v>
      </c>
      <c r="B398" s="53">
        <f>PRRAS!C409</f>
        <v>397</v>
      </c>
      <c r="C398" s="53">
        <f>PRRAS!D409</f>
        <v>892433</v>
      </c>
      <c r="D398" s="53">
        <f>PRRAS!E409</f>
        <v>0</v>
      </c>
      <c r="E398" s="53">
        <v>0</v>
      </c>
      <c r="F398" s="53">
        <v>0</v>
      </c>
      <c r="G398" s="54">
        <f t="shared" si="12"/>
        <v>354295.90100000001</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1354990</v>
      </c>
      <c r="D403" s="53">
        <f>PRRAS!E414</f>
        <v>1019695</v>
      </c>
      <c r="E403" s="53">
        <v>0</v>
      </c>
      <c r="F403" s="53">
        <v>0</v>
      </c>
      <c r="G403" s="54">
        <f t="shared" si="12"/>
        <v>1364540.76</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3320661</v>
      </c>
      <c r="D405" s="53">
        <f>PRRAS!E416</f>
        <v>0</v>
      </c>
      <c r="E405" s="53">
        <v>0</v>
      </c>
      <c r="F405" s="53">
        <v>0</v>
      </c>
      <c r="G405" s="54">
        <f t="shared" si="12"/>
        <v>1341547.044</v>
      </c>
      <c r="H405" s="54">
        <f t="shared" si="13"/>
        <v>0</v>
      </c>
      <c r="I405" s="55">
        <v>0</v>
      </c>
    </row>
    <row r="406" spans="1:9" x14ac:dyDescent="0.2">
      <c r="A406" s="52">
        <v>151</v>
      </c>
      <c r="B406" s="53">
        <f>PRRAS!C417</f>
        <v>405</v>
      </c>
      <c r="C406" s="53">
        <f>PRRAS!D417</f>
        <v>94180</v>
      </c>
      <c r="D406" s="53">
        <f>PRRAS!E417</f>
        <v>59014</v>
      </c>
      <c r="E406" s="53">
        <v>0</v>
      </c>
      <c r="F406" s="53">
        <v>0</v>
      </c>
      <c r="G406" s="54">
        <f t="shared" si="12"/>
        <v>85944.24</v>
      </c>
      <c r="H406" s="54">
        <f t="shared" si="13"/>
        <v>0</v>
      </c>
      <c r="I406" s="55">
        <v>0</v>
      </c>
    </row>
    <row r="407" spans="1:9" x14ac:dyDescent="0.2">
      <c r="A407" s="52">
        <v>151</v>
      </c>
      <c r="B407" s="53">
        <f>PRRAS!C418</f>
        <v>406</v>
      </c>
      <c r="C407" s="53">
        <f>PRRAS!D418</f>
        <v>4529135</v>
      </c>
      <c r="D407" s="53">
        <f>PRRAS!E418</f>
        <v>3294819</v>
      </c>
      <c r="E407" s="53">
        <v>0</v>
      </c>
      <c r="F407" s="53">
        <v>0</v>
      </c>
      <c r="G407" s="54">
        <f t="shared" si="12"/>
        <v>4514221.8380000005</v>
      </c>
      <c r="H407" s="54">
        <f t="shared" si="13"/>
        <v>0</v>
      </c>
      <c r="I407" s="55">
        <v>0</v>
      </c>
    </row>
    <row r="408" spans="1:9" x14ac:dyDescent="0.2">
      <c r="A408" s="52">
        <v>151</v>
      </c>
      <c r="B408" s="53">
        <f>PRRAS!C419</f>
        <v>407</v>
      </c>
      <c r="C408" s="53">
        <f>PRRAS!D419</f>
        <v>3536651</v>
      </c>
      <c r="D408" s="53">
        <f>PRRAS!E419</f>
        <v>3363056</v>
      </c>
      <c r="E408" s="53">
        <v>0</v>
      </c>
      <c r="F408" s="53">
        <v>0</v>
      </c>
      <c r="G408" s="54">
        <f t="shared" si="12"/>
        <v>4176944.5409999997</v>
      </c>
      <c r="H408" s="54">
        <f t="shared" si="13"/>
        <v>0</v>
      </c>
      <c r="I408" s="55">
        <v>0</v>
      </c>
    </row>
    <row r="409" spans="1:9" x14ac:dyDescent="0.2">
      <c r="A409" s="52">
        <v>151</v>
      </c>
      <c r="B409" s="53">
        <f>PRRAS!C420</f>
        <v>408</v>
      </c>
      <c r="C409" s="53">
        <f>PRRAS!D420</f>
        <v>992484</v>
      </c>
      <c r="D409" s="53">
        <f>PRRAS!E420</f>
        <v>0</v>
      </c>
      <c r="E409" s="53">
        <v>0</v>
      </c>
      <c r="F409" s="53">
        <v>0</v>
      </c>
      <c r="G409" s="54">
        <f t="shared" si="12"/>
        <v>404933.47199999995</v>
      </c>
      <c r="H409" s="54">
        <f t="shared" si="13"/>
        <v>0</v>
      </c>
      <c r="I409" s="55">
        <v>0</v>
      </c>
    </row>
    <row r="410" spans="1:9" x14ac:dyDescent="0.2">
      <c r="A410" s="52">
        <v>151</v>
      </c>
      <c r="B410" s="53">
        <f>PRRAS!C421</f>
        <v>409</v>
      </c>
      <c r="C410" s="53">
        <f>PRRAS!D421</f>
        <v>0</v>
      </c>
      <c r="D410" s="53">
        <f>PRRAS!E421</f>
        <v>68237</v>
      </c>
      <c r="E410" s="53">
        <v>0</v>
      </c>
      <c r="F410" s="53">
        <v>0</v>
      </c>
      <c r="G410" s="54">
        <f t="shared" si="12"/>
        <v>55817.865999999995</v>
      </c>
      <c r="H410" s="54">
        <f t="shared" si="13"/>
        <v>0</v>
      </c>
      <c r="I410" s="55">
        <v>0</v>
      </c>
    </row>
    <row r="411" spans="1:9" x14ac:dyDescent="0.2">
      <c r="A411" s="52">
        <v>151</v>
      </c>
      <c r="B411" s="53">
        <f>PRRAS!C422</f>
        <v>410</v>
      </c>
      <c r="C411" s="53">
        <f>PRRAS!D422</f>
        <v>989212</v>
      </c>
      <c r="D411" s="53">
        <f>PRRAS!E422</f>
        <v>2133650</v>
      </c>
      <c r="E411" s="53">
        <v>0</v>
      </c>
      <c r="F411" s="53">
        <v>0</v>
      </c>
      <c r="G411" s="54">
        <f t="shared" si="12"/>
        <v>2155169.92</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526728</v>
      </c>
      <c r="D413" s="53">
        <f>PRRAS!E424</f>
        <v>446965</v>
      </c>
      <c r="E413" s="53">
        <v>0</v>
      </c>
      <c r="F413" s="53">
        <v>0</v>
      </c>
      <c r="G413" s="54">
        <f t="shared" si="12"/>
        <v>585311.09600000002</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27700</v>
      </c>
      <c r="D522" s="53">
        <f>PRRAS!E534</f>
        <v>0</v>
      </c>
      <c r="E522" s="53">
        <v>0</v>
      </c>
      <c r="F522" s="53">
        <v>0</v>
      </c>
      <c r="G522" s="54">
        <f t="shared" si="16"/>
        <v>14431.7</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27700</v>
      </c>
      <c r="D574" s="53">
        <f>PRRAS!E586</f>
        <v>0</v>
      </c>
      <c r="E574" s="53">
        <v>0</v>
      </c>
      <c r="F574" s="53">
        <v>0</v>
      </c>
      <c r="G574" s="54">
        <f t="shared" si="16"/>
        <v>15872.099999999999</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27700</v>
      </c>
      <c r="D579" s="53">
        <f>PRRAS!E591</f>
        <v>0</v>
      </c>
      <c r="E579" s="53">
        <v>0</v>
      </c>
      <c r="F579" s="53">
        <v>0</v>
      </c>
      <c r="G579" s="54">
        <f t="shared" si="16"/>
        <v>16010.599999999999</v>
      </c>
      <c r="H579" s="54">
        <f t="shared" si="17"/>
        <v>0</v>
      </c>
      <c r="I579" s="55">
        <v>0</v>
      </c>
    </row>
    <row r="580" spans="1:9" x14ac:dyDescent="0.2">
      <c r="A580" s="52">
        <v>151</v>
      </c>
      <c r="B580" s="53">
        <f>PRRAS!C592</f>
        <v>579</v>
      </c>
      <c r="C580" s="53">
        <f>PRRAS!D592</f>
        <v>27700</v>
      </c>
      <c r="D580" s="53">
        <f>PRRAS!E592</f>
        <v>0</v>
      </c>
      <c r="E580" s="53">
        <v>0</v>
      </c>
      <c r="F580" s="53">
        <v>0</v>
      </c>
      <c r="G580" s="54">
        <f t="shared" si="16"/>
        <v>16038.3</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27700</v>
      </c>
      <c r="D630" s="53">
        <f>PRRAS!E642</f>
        <v>0</v>
      </c>
      <c r="E630" s="53">
        <v>0</v>
      </c>
      <c r="F630" s="53">
        <v>0</v>
      </c>
      <c r="G630" s="54">
        <f t="shared" si="18"/>
        <v>17423.3</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4529135</v>
      </c>
      <c r="D633" s="53">
        <f>PRRAS!E645</f>
        <v>3294819</v>
      </c>
      <c r="E633" s="53">
        <v>0</v>
      </c>
      <c r="F633" s="53">
        <v>0</v>
      </c>
      <c r="G633" s="54">
        <f t="shared" si="18"/>
        <v>7027064.5360000003</v>
      </c>
      <c r="H633" s="54">
        <f t="shared" si="19"/>
        <v>0</v>
      </c>
      <c r="I633" s="55">
        <v>0</v>
      </c>
    </row>
    <row r="634" spans="1:9" x14ac:dyDescent="0.2">
      <c r="A634" s="52">
        <v>151</v>
      </c>
      <c r="B634" s="53">
        <f>PRRAS!C646</f>
        <v>633</v>
      </c>
      <c r="C634" s="53">
        <f>PRRAS!D646</f>
        <v>3564351</v>
      </c>
      <c r="D634" s="53">
        <f>PRRAS!E646</f>
        <v>3363056</v>
      </c>
      <c r="E634" s="53">
        <v>0</v>
      </c>
      <c r="F634" s="53">
        <v>0</v>
      </c>
      <c r="G634" s="54">
        <f t="shared" si="18"/>
        <v>6513863.0789999999</v>
      </c>
      <c r="H634" s="54">
        <f t="shared" si="19"/>
        <v>0</v>
      </c>
      <c r="I634" s="55">
        <v>0</v>
      </c>
    </row>
    <row r="635" spans="1:9" x14ac:dyDescent="0.2">
      <c r="A635" s="52">
        <v>151</v>
      </c>
      <c r="B635" s="53">
        <f>PRRAS!C647</f>
        <v>634</v>
      </c>
      <c r="C635" s="53">
        <f>PRRAS!D647</f>
        <v>964784</v>
      </c>
      <c r="D635" s="53">
        <f>PRRAS!E647</f>
        <v>0</v>
      </c>
      <c r="E635" s="53">
        <v>0</v>
      </c>
      <c r="F635" s="53">
        <v>0</v>
      </c>
      <c r="G635" s="54">
        <f t="shared" si="18"/>
        <v>611673.05599999998</v>
      </c>
      <c r="H635" s="54">
        <f t="shared" si="19"/>
        <v>0</v>
      </c>
      <c r="I635" s="55">
        <v>0</v>
      </c>
    </row>
    <row r="636" spans="1:9" x14ac:dyDescent="0.2">
      <c r="A636" s="52">
        <v>151</v>
      </c>
      <c r="B636" s="53">
        <f>PRRAS!C648</f>
        <v>635</v>
      </c>
      <c r="C636" s="53">
        <f>PRRAS!D648</f>
        <v>0</v>
      </c>
      <c r="D636" s="53">
        <f>PRRAS!E648</f>
        <v>68237</v>
      </c>
      <c r="E636" s="53">
        <v>0</v>
      </c>
      <c r="F636" s="53">
        <v>0</v>
      </c>
      <c r="G636" s="54">
        <f t="shared" si="18"/>
        <v>86660.99</v>
      </c>
      <c r="H636" s="54">
        <f t="shared" si="19"/>
        <v>0</v>
      </c>
      <c r="I636" s="55">
        <v>0</v>
      </c>
    </row>
    <row r="637" spans="1:9" x14ac:dyDescent="0.2">
      <c r="A637" s="52">
        <v>151</v>
      </c>
      <c r="B637" s="53">
        <f>PRRAS!C649</f>
        <v>636</v>
      </c>
      <c r="C637" s="53">
        <f>PRRAS!D649</f>
        <v>989212</v>
      </c>
      <c r="D637" s="53">
        <f>PRRAS!E649</f>
        <v>2133650</v>
      </c>
      <c r="E637" s="53">
        <v>0</v>
      </c>
      <c r="F637" s="53">
        <v>0</v>
      </c>
      <c r="G637" s="54">
        <f t="shared" si="18"/>
        <v>3343141.6320000002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1953996</v>
      </c>
      <c r="D639" s="53">
        <f>PRRAS!E651</f>
        <v>2065413</v>
      </c>
      <c r="E639" s="53">
        <v>0</v>
      </c>
      <c r="F639" s="53">
        <v>0</v>
      </c>
      <c r="G639" s="54">
        <f t="shared" si="18"/>
        <v>3882116.4360000002</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1008868</v>
      </c>
      <c r="D642" s="53">
        <f>PRRAS!E655</f>
        <v>2266010</v>
      </c>
      <c r="E642" s="53">
        <v>0</v>
      </c>
      <c r="F642" s="53">
        <v>0</v>
      </c>
      <c r="G642" s="54">
        <f t="shared" si="18"/>
        <v>3551709.2080000001</v>
      </c>
      <c r="H642" s="54">
        <f t="shared" si="19"/>
        <v>0</v>
      </c>
      <c r="I642" s="55">
        <v>0</v>
      </c>
    </row>
    <row r="643" spans="1:9" x14ac:dyDescent="0.2">
      <c r="A643" s="52">
        <v>151</v>
      </c>
      <c r="B643" s="53">
        <f>PRRAS!C656</f>
        <v>642</v>
      </c>
      <c r="C643" s="53">
        <f>PRRAS!D656</f>
        <v>4541555</v>
      </c>
      <c r="D643" s="53">
        <f>PRRAS!E656</f>
        <v>3352167</v>
      </c>
      <c r="E643" s="53">
        <v>0</v>
      </c>
      <c r="F643" s="53">
        <v>0</v>
      </c>
      <c r="G643" s="54">
        <f t="shared" si="18"/>
        <v>7219860.7379999999</v>
      </c>
      <c r="H643" s="54">
        <f t="shared" si="19"/>
        <v>0</v>
      </c>
      <c r="I643" s="55">
        <v>0</v>
      </c>
    </row>
    <row r="644" spans="1:9" x14ac:dyDescent="0.2">
      <c r="A644" s="52">
        <v>151</v>
      </c>
      <c r="B644" s="53">
        <f>PRRAS!C657</f>
        <v>643</v>
      </c>
      <c r="C644" s="53">
        <f>PRRAS!D657</f>
        <v>3465143</v>
      </c>
      <c r="D644" s="53">
        <f>PRRAS!E657</f>
        <v>3399855</v>
      </c>
      <c r="E644" s="53">
        <v>0</v>
      </c>
      <c r="F644" s="53">
        <v>0</v>
      </c>
      <c r="G644" s="54">
        <f t="shared" si="18"/>
        <v>6600300.4790000003</v>
      </c>
      <c r="H644" s="54">
        <f t="shared" si="19"/>
        <v>0</v>
      </c>
      <c r="I644" s="55">
        <v>0</v>
      </c>
    </row>
    <row r="645" spans="1:9" x14ac:dyDescent="0.2">
      <c r="A645" s="52">
        <v>151</v>
      </c>
      <c r="B645" s="53">
        <f>PRRAS!C658</f>
        <v>644</v>
      </c>
      <c r="C645" s="53">
        <f>PRRAS!D658</f>
        <v>2085280</v>
      </c>
      <c r="D645" s="53">
        <f>PRRAS!E658</f>
        <v>2218322</v>
      </c>
      <c r="E645" s="53">
        <v>0</v>
      </c>
      <c r="F645" s="53">
        <v>0</v>
      </c>
      <c r="G645" s="54">
        <f t="shared" ref="G645:G726" si="20">(B645/1000)*(C645*1+D645*2)</f>
        <v>4200119.0559999999</v>
      </c>
      <c r="H645" s="54">
        <f t="shared" ref="H645:H726" si="21">ABS(C645-ROUND(C645,0))+ABS(D645-ROUND(D645,0))</f>
        <v>0</v>
      </c>
      <c r="I645" s="55">
        <v>0</v>
      </c>
    </row>
    <row r="646" spans="1:9" x14ac:dyDescent="0.2">
      <c r="A646" s="52">
        <v>151</v>
      </c>
      <c r="B646" s="53">
        <f>PRRAS!C659</f>
        <v>645</v>
      </c>
      <c r="C646" s="53">
        <f>PRRAS!D659</f>
        <v>10</v>
      </c>
      <c r="D646" s="53">
        <f>PRRAS!E659</f>
        <v>9</v>
      </c>
      <c r="E646" s="53">
        <v>0</v>
      </c>
      <c r="F646" s="53">
        <v>0</v>
      </c>
      <c r="G646" s="54">
        <f t="shared" si="20"/>
        <v>18.060000000000002</v>
      </c>
      <c r="H646" s="54">
        <f t="shared" si="21"/>
        <v>0</v>
      </c>
      <c r="I646" s="55">
        <v>0</v>
      </c>
    </row>
    <row r="647" spans="1:9" x14ac:dyDescent="0.2">
      <c r="A647" s="52">
        <v>151</v>
      </c>
      <c r="B647" s="53">
        <f>PRRAS!C660</f>
        <v>646</v>
      </c>
      <c r="C647" s="53">
        <f>PRRAS!D660</f>
        <v>9</v>
      </c>
      <c r="D647" s="53">
        <f>PRRAS!E660</f>
        <v>11</v>
      </c>
      <c r="E647" s="53">
        <v>0</v>
      </c>
      <c r="F647" s="53">
        <v>0</v>
      </c>
      <c r="G647" s="54">
        <f t="shared" si="20"/>
        <v>20.026</v>
      </c>
      <c r="H647" s="54">
        <f t="shared" si="21"/>
        <v>0</v>
      </c>
      <c r="I647" s="55">
        <v>0</v>
      </c>
    </row>
    <row r="648" spans="1:9" x14ac:dyDescent="0.2">
      <c r="A648" s="52">
        <v>151</v>
      </c>
      <c r="B648" s="53">
        <f>PRRAS!C661</f>
        <v>647</v>
      </c>
      <c r="C648" s="53">
        <f>PRRAS!D661</f>
        <v>10</v>
      </c>
      <c r="D648" s="53">
        <f>PRRAS!E661</f>
        <v>9</v>
      </c>
      <c r="E648" s="53">
        <v>0</v>
      </c>
      <c r="F648" s="53">
        <v>0</v>
      </c>
      <c r="G648" s="54">
        <f t="shared" si="20"/>
        <v>18.116</v>
      </c>
      <c r="H648" s="54">
        <f t="shared" si="21"/>
        <v>0</v>
      </c>
      <c r="I648" s="55">
        <v>0</v>
      </c>
    </row>
    <row r="649" spans="1:9" x14ac:dyDescent="0.2">
      <c r="A649" s="52">
        <v>151</v>
      </c>
      <c r="B649" s="53">
        <f>PRRAS!C662</f>
        <v>648</v>
      </c>
      <c r="C649" s="53">
        <f>PRRAS!D662</f>
        <v>9</v>
      </c>
      <c r="D649" s="53">
        <f>PRRAS!E662</f>
        <v>11</v>
      </c>
      <c r="E649" s="53">
        <v>0</v>
      </c>
      <c r="F649" s="53">
        <v>0</v>
      </c>
      <c r="G649" s="54">
        <f t="shared" si="20"/>
        <v>20.088000000000001</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192</v>
      </c>
      <c r="D651" s="53">
        <f>PRRAS!E664</f>
        <v>1222</v>
      </c>
      <c r="E651" s="53">
        <v>0</v>
      </c>
      <c r="F651" s="53">
        <v>0</v>
      </c>
      <c r="G651" s="54">
        <f t="shared" si="20"/>
        <v>1713.4</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3230</v>
      </c>
      <c r="E653" s="53">
        <v>0</v>
      </c>
      <c r="F653" s="53">
        <v>0</v>
      </c>
      <c r="G653" s="54">
        <f t="shared" si="20"/>
        <v>4211.92</v>
      </c>
      <c r="H653" s="54">
        <f t="shared" si="21"/>
        <v>0</v>
      </c>
      <c r="I653" s="55">
        <v>0</v>
      </c>
    </row>
    <row r="654" spans="1:9" x14ac:dyDescent="0.2">
      <c r="A654" s="52">
        <v>151</v>
      </c>
      <c r="B654" s="53">
        <f>PRRAS!C667</f>
        <v>653</v>
      </c>
      <c r="C654" s="53">
        <f>PRRAS!D667</f>
        <v>780</v>
      </c>
      <c r="D654" s="53">
        <f>PRRAS!E667</f>
        <v>0</v>
      </c>
      <c r="E654" s="53">
        <v>0</v>
      </c>
      <c r="F654" s="53">
        <v>0</v>
      </c>
      <c r="G654" s="54">
        <f t="shared" si="20"/>
        <v>509.34000000000003</v>
      </c>
      <c r="H654" s="54">
        <f t="shared" si="21"/>
        <v>0</v>
      </c>
      <c r="I654" s="55">
        <v>0</v>
      </c>
    </row>
    <row r="655" spans="1:9" x14ac:dyDescent="0.2">
      <c r="A655" s="52">
        <v>151</v>
      </c>
      <c r="B655" s="53">
        <f>PRRAS!C668</f>
        <v>654</v>
      </c>
      <c r="C655" s="53">
        <f>PRRAS!D668</f>
        <v>0</v>
      </c>
      <c r="D655" s="53">
        <f>PRRAS!E668</f>
        <v>64304</v>
      </c>
      <c r="E655" s="53">
        <v>0</v>
      </c>
      <c r="F655" s="53">
        <v>0</v>
      </c>
      <c r="G655" s="54">
        <f t="shared" si="20"/>
        <v>84109.631999999998</v>
      </c>
      <c r="H655" s="54">
        <f t="shared" si="21"/>
        <v>0</v>
      </c>
      <c r="I655" s="55">
        <v>0</v>
      </c>
    </row>
    <row r="656" spans="1:9" x14ac:dyDescent="0.2">
      <c r="A656" s="52">
        <v>151</v>
      </c>
      <c r="B656" s="53">
        <f>PRRAS!C669</f>
        <v>655</v>
      </c>
      <c r="C656" s="53">
        <f>PRRAS!D669</f>
        <v>18910</v>
      </c>
      <c r="D656" s="53">
        <f>PRRAS!E669</f>
        <v>0</v>
      </c>
      <c r="E656" s="53">
        <v>0</v>
      </c>
      <c r="F656" s="53">
        <v>0</v>
      </c>
      <c r="G656" s="54">
        <f t="shared" si="20"/>
        <v>12386.050000000001</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306750</v>
      </c>
      <c r="D658" s="53">
        <f>PRRAS!E671</f>
        <v>8750</v>
      </c>
      <c r="E658" s="53">
        <v>0</v>
      </c>
      <c r="F658" s="53">
        <v>0</v>
      </c>
      <c r="G658" s="54">
        <f t="shared" si="20"/>
        <v>213032.25</v>
      </c>
      <c r="H658" s="54">
        <f t="shared" si="21"/>
        <v>0</v>
      </c>
      <c r="I658" s="55">
        <v>0</v>
      </c>
    </row>
    <row r="659" spans="1:9" x14ac:dyDescent="0.2">
      <c r="A659" s="52">
        <v>151</v>
      </c>
      <c r="B659" s="53">
        <f>PRRAS!C672</f>
        <v>658</v>
      </c>
      <c r="C659" s="53">
        <f>PRRAS!D672</f>
        <v>134770</v>
      </c>
      <c r="D659" s="53">
        <f>PRRAS!E672</f>
        <v>230360</v>
      </c>
      <c r="E659" s="53">
        <v>0</v>
      </c>
      <c r="F659" s="53">
        <v>0</v>
      </c>
      <c r="G659" s="54">
        <f t="shared" si="20"/>
        <v>391832.42000000004</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29890</v>
      </c>
      <c r="E662" s="53">
        <v>0</v>
      </c>
      <c r="F662" s="53">
        <v>0</v>
      </c>
      <c r="G662" s="54">
        <f t="shared" si="20"/>
        <v>39514.58</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168977</v>
      </c>
      <c r="E691" s="53">
        <v>0</v>
      </c>
      <c r="F691" s="53">
        <v>0</v>
      </c>
      <c r="G691" s="54">
        <f t="shared" si="20"/>
        <v>233188.25999999998</v>
      </c>
      <c r="H691" s="54">
        <f t="shared" si="21"/>
        <v>0</v>
      </c>
      <c r="I691" s="55">
        <v>0</v>
      </c>
    </row>
    <row r="692" spans="1:9" x14ac:dyDescent="0.2">
      <c r="A692" s="52">
        <v>151</v>
      </c>
      <c r="B692" s="53">
        <f>PRRAS!C705</f>
        <v>691</v>
      </c>
      <c r="C692" s="53">
        <f>PRRAS!D705</f>
        <v>0</v>
      </c>
      <c r="D692" s="53">
        <f>PRRAS!E705</f>
        <v>28805</v>
      </c>
      <c r="E692" s="53">
        <v>0</v>
      </c>
      <c r="F692" s="53">
        <v>0</v>
      </c>
      <c r="G692" s="54">
        <f t="shared" si="20"/>
        <v>39808.509999999995</v>
      </c>
      <c r="H692" s="54">
        <f t="shared" si="21"/>
        <v>0</v>
      </c>
      <c r="I692" s="55">
        <v>0</v>
      </c>
    </row>
    <row r="693" spans="1:9" x14ac:dyDescent="0.2">
      <c r="A693" s="52">
        <v>151</v>
      </c>
      <c r="B693" s="53">
        <f>PRRAS!C706</f>
        <v>692</v>
      </c>
      <c r="C693" s="53">
        <f>PRRAS!D706</f>
        <v>1558411</v>
      </c>
      <c r="D693" s="53">
        <f>PRRAS!E706</f>
        <v>0</v>
      </c>
      <c r="E693" s="53">
        <v>0</v>
      </c>
      <c r="F693" s="53">
        <v>0</v>
      </c>
      <c r="G693" s="54">
        <f t="shared" si="20"/>
        <v>1078420.412</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15192</v>
      </c>
      <c r="D711" s="53">
        <f>PRRAS!E724</f>
        <v>13643</v>
      </c>
      <c r="E711" s="53">
        <v>0</v>
      </c>
      <c r="F711" s="53">
        <v>0</v>
      </c>
      <c r="G711" s="54">
        <f t="shared" si="20"/>
        <v>30159.379999999997</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1472</v>
      </c>
      <c r="D715" s="53">
        <f>PRRAS!E728</f>
        <v>22311</v>
      </c>
      <c r="E715" s="53">
        <v>0</v>
      </c>
      <c r="F715" s="53">
        <v>0</v>
      </c>
      <c r="G715" s="54">
        <f t="shared" si="20"/>
        <v>32911.116000000002</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2939</v>
      </c>
      <c r="D718" s="53">
        <f>PRRAS!E731</f>
        <v>30653</v>
      </c>
      <c r="E718" s="53">
        <v>0</v>
      </c>
      <c r="F718" s="53">
        <v>0</v>
      </c>
      <c r="G718" s="54">
        <f t="shared" si="20"/>
        <v>46063.665000000001</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10633</v>
      </c>
      <c r="D755" s="53">
        <f>PRRAS!E768</f>
        <v>0</v>
      </c>
      <c r="E755" s="53">
        <v>0</v>
      </c>
      <c r="F755" s="53">
        <v>0</v>
      </c>
      <c r="G755" s="54">
        <f t="shared" si="24"/>
        <v>8017.2820000000002</v>
      </c>
      <c r="H755" s="54">
        <f t="shared" si="25"/>
        <v>0</v>
      </c>
      <c r="I755" s="55">
        <v>0</v>
      </c>
    </row>
    <row r="756" spans="1:9" x14ac:dyDescent="0.2">
      <c r="A756" s="52">
        <v>151</v>
      </c>
      <c r="B756" s="53">
        <f>PRRAS!C769</f>
        <v>755</v>
      </c>
      <c r="C756" s="53">
        <f>PRRAS!D769</f>
        <v>20468</v>
      </c>
      <c r="D756" s="53">
        <f>PRRAS!E769</f>
        <v>4255</v>
      </c>
      <c r="E756" s="53">
        <v>0</v>
      </c>
      <c r="F756" s="53">
        <v>0</v>
      </c>
      <c r="G756" s="54">
        <f t="shared" si="24"/>
        <v>21878.39</v>
      </c>
      <c r="H756" s="54">
        <f t="shared" si="25"/>
        <v>0</v>
      </c>
      <c r="I756" s="55">
        <v>0</v>
      </c>
    </row>
    <row r="757" spans="1:9" x14ac:dyDescent="0.2">
      <c r="A757" s="52">
        <v>151</v>
      </c>
      <c r="B757" s="53">
        <f>PRRAS!C770</f>
        <v>756</v>
      </c>
      <c r="C757" s="53">
        <f>PRRAS!D770</f>
        <v>6000</v>
      </c>
      <c r="D757" s="53">
        <f>PRRAS!E770</f>
        <v>19000</v>
      </c>
      <c r="E757" s="53">
        <v>0</v>
      </c>
      <c r="F757" s="53">
        <v>0</v>
      </c>
      <c r="G757" s="54">
        <f t="shared" si="24"/>
        <v>33264</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500</v>
      </c>
      <c r="D809" s="53">
        <f>PRRAS!E822</f>
        <v>33811</v>
      </c>
      <c r="E809" s="53">
        <v>0</v>
      </c>
      <c r="F809" s="53">
        <v>0</v>
      </c>
      <c r="G809" s="54">
        <f t="shared" si="28"/>
        <v>55042.576000000001</v>
      </c>
      <c r="H809" s="54">
        <f t="shared" si="29"/>
        <v>0</v>
      </c>
      <c r="I809" s="55">
        <v>0</v>
      </c>
    </row>
    <row r="810" spans="1:9" x14ac:dyDescent="0.2">
      <c r="A810" s="52">
        <v>151</v>
      </c>
      <c r="B810" s="53">
        <f>PRRAS!C823</f>
        <v>809</v>
      </c>
      <c r="C810" s="53">
        <f>PRRAS!D823</f>
        <v>12360</v>
      </c>
      <c r="D810" s="53">
        <f>PRRAS!E823</f>
        <v>0</v>
      </c>
      <c r="E810" s="53">
        <v>0</v>
      </c>
      <c r="F810" s="53">
        <v>0</v>
      </c>
      <c r="G810" s="54">
        <f t="shared" si="28"/>
        <v>9999.24</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27000</v>
      </c>
      <c r="D812" s="53">
        <f>PRRAS!E825</f>
        <v>27000</v>
      </c>
      <c r="E812" s="53">
        <v>0</v>
      </c>
      <c r="F812" s="53">
        <v>0</v>
      </c>
      <c r="G812" s="54">
        <f t="shared" si="28"/>
        <v>65691</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11000</v>
      </c>
      <c r="D814" s="53">
        <f>PRRAS!E827</f>
        <v>7000</v>
      </c>
      <c r="E814" s="53">
        <v>0</v>
      </c>
      <c r="F814" s="53">
        <v>0</v>
      </c>
      <c r="G814" s="54">
        <f t="shared" si="28"/>
        <v>20325</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42200</v>
      </c>
      <c r="E816" s="53">
        <v>0</v>
      </c>
      <c r="F816" s="53">
        <v>0</v>
      </c>
      <c r="G816" s="54">
        <f t="shared" si="28"/>
        <v>68786</v>
      </c>
      <c r="H816" s="54">
        <f t="shared" si="29"/>
        <v>0</v>
      </c>
      <c r="I816" s="55">
        <v>0</v>
      </c>
    </row>
    <row r="817" spans="1:9" x14ac:dyDescent="0.2">
      <c r="A817" s="52">
        <v>151</v>
      </c>
      <c r="B817" s="53">
        <f>PRRAS!C830</f>
        <v>816</v>
      </c>
      <c r="C817" s="53">
        <f>PRRAS!D830</f>
        <v>9250</v>
      </c>
      <c r="D817" s="53">
        <f>PRRAS!E830</f>
        <v>0</v>
      </c>
      <c r="E817" s="53">
        <v>0</v>
      </c>
      <c r="F817" s="53">
        <v>0</v>
      </c>
      <c r="G817" s="54">
        <f t="shared" si="28"/>
        <v>7547.9999999999991</v>
      </c>
      <c r="H817" s="54">
        <f t="shared" si="29"/>
        <v>0</v>
      </c>
      <c r="I817" s="55">
        <v>0</v>
      </c>
    </row>
    <row r="818" spans="1:9" x14ac:dyDescent="0.2">
      <c r="A818" s="52">
        <v>151</v>
      </c>
      <c r="B818" s="53">
        <f>PRRAS!C831</f>
        <v>817</v>
      </c>
      <c r="C818" s="53">
        <f>PRRAS!D831</f>
        <v>54899</v>
      </c>
      <c r="D818" s="53">
        <f>PRRAS!E831</f>
        <v>3000</v>
      </c>
      <c r="E818" s="53">
        <v>0</v>
      </c>
      <c r="F818" s="53">
        <v>0</v>
      </c>
      <c r="G818" s="54">
        <f t="shared" si="28"/>
        <v>49754.483</v>
      </c>
      <c r="H818" s="54">
        <f t="shared" si="29"/>
        <v>0</v>
      </c>
      <c r="I818" s="55">
        <v>0</v>
      </c>
    </row>
    <row r="819" spans="1:9" x14ac:dyDescent="0.2">
      <c r="A819" s="52">
        <v>151</v>
      </c>
      <c r="B819" s="53">
        <f>PRRAS!C832</f>
        <v>818</v>
      </c>
      <c r="C819" s="53">
        <f>PRRAS!D832</f>
        <v>30000</v>
      </c>
      <c r="D819" s="53">
        <f>PRRAS!E832</f>
        <v>228</v>
      </c>
      <c r="E819" s="53">
        <v>0</v>
      </c>
      <c r="F819" s="53">
        <v>0</v>
      </c>
      <c r="G819" s="54">
        <f t="shared" si="28"/>
        <v>24913.007999999998</v>
      </c>
      <c r="H819" s="54">
        <f t="shared" si="29"/>
        <v>0</v>
      </c>
      <c r="I819" s="55">
        <v>0</v>
      </c>
    </row>
    <row r="820" spans="1:9" x14ac:dyDescent="0.2">
      <c r="A820" s="52">
        <v>151</v>
      </c>
      <c r="B820" s="53">
        <f>PRRAS!C833</f>
        <v>819</v>
      </c>
      <c r="C820" s="53">
        <f>PRRAS!D833</f>
        <v>3691</v>
      </c>
      <c r="D820" s="53">
        <f>PRRAS!E833</f>
        <v>6961</v>
      </c>
      <c r="E820" s="53">
        <v>0</v>
      </c>
      <c r="F820" s="53">
        <v>0</v>
      </c>
      <c r="G820" s="54">
        <f t="shared" si="28"/>
        <v>14425.046999999999</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213893</v>
      </c>
      <c r="D1480" s="65"/>
      <c r="E1480" s="65">
        <v>0</v>
      </c>
      <c r="F1480" s="65">
        <v>0</v>
      </c>
      <c r="G1480" s="59">
        <f t="shared" ref="G1480:G1513" si="55">B1480/1000*C1480</f>
        <v>213.893</v>
      </c>
      <c r="H1480" s="59">
        <f t="shared" ref="H1480:H1513" si="56">ABS(C1480-ROUND(C1480,0))</f>
        <v>0</v>
      </c>
      <c r="I1480" s="60">
        <v>0</v>
      </c>
    </row>
    <row r="1481" spans="1:9" x14ac:dyDescent="0.2">
      <c r="A1481" s="68">
        <v>159</v>
      </c>
      <c r="B1481" s="56">
        <f>Obv!C13</f>
        <v>2</v>
      </c>
      <c r="C1481" s="56">
        <f>Obv!D13</f>
        <v>3225508</v>
      </c>
      <c r="D1481" s="56">
        <v>0</v>
      </c>
      <c r="E1481" s="56">
        <v>0</v>
      </c>
      <c r="F1481" s="56">
        <v>0</v>
      </c>
      <c r="G1481" s="54">
        <f t="shared" si="55"/>
        <v>6451.0160000000005</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2192696</v>
      </c>
      <c r="D1483" s="56">
        <v>0</v>
      </c>
      <c r="E1483" s="56">
        <v>0</v>
      </c>
      <c r="F1483" s="56">
        <v>0</v>
      </c>
      <c r="G1483" s="54">
        <f t="shared" si="55"/>
        <v>8770.7839999999997</v>
      </c>
      <c r="H1483" s="54">
        <f t="shared" si="56"/>
        <v>0</v>
      </c>
      <c r="I1483" s="55">
        <v>0</v>
      </c>
    </row>
    <row r="1484" spans="1:9" x14ac:dyDescent="0.2">
      <c r="A1484" s="68">
        <v>159</v>
      </c>
      <c r="B1484" s="56">
        <f>Obv!C16</f>
        <v>5</v>
      </c>
      <c r="C1484" s="56">
        <f>Obv!D16</f>
        <v>349338</v>
      </c>
      <c r="D1484" s="56">
        <v>0</v>
      </c>
      <c r="E1484" s="56">
        <v>0</v>
      </c>
      <c r="F1484" s="56">
        <v>0</v>
      </c>
      <c r="G1484" s="54">
        <f t="shared" si="55"/>
        <v>1746.69</v>
      </c>
      <c r="H1484" s="54">
        <f t="shared" si="56"/>
        <v>0</v>
      </c>
      <c r="I1484" s="55">
        <v>0</v>
      </c>
    </row>
    <row r="1485" spans="1:9" x14ac:dyDescent="0.2">
      <c r="A1485" s="68">
        <v>159</v>
      </c>
      <c r="B1485" s="56">
        <f>Obv!C17</f>
        <v>6</v>
      </c>
      <c r="C1485" s="56">
        <f>Obv!D17</f>
        <v>1565797</v>
      </c>
      <c r="D1485" s="56">
        <v>0</v>
      </c>
      <c r="E1485" s="56">
        <v>0</v>
      </c>
      <c r="F1485" s="56">
        <v>0</v>
      </c>
      <c r="G1485" s="54">
        <f t="shared" si="55"/>
        <v>9394.7820000000011</v>
      </c>
      <c r="H1485" s="54">
        <f t="shared" si="56"/>
        <v>0</v>
      </c>
      <c r="I1485" s="55">
        <v>0</v>
      </c>
    </row>
    <row r="1486" spans="1:9" x14ac:dyDescent="0.2">
      <c r="A1486" s="68">
        <v>159</v>
      </c>
      <c r="B1486" s="56">
        <f>Obv!C18</f>
        <v>7</v>
      </c>
      <c r="C1486" s="56">
        <f>Obv!D18</f>
        <v>27543</v>
      </c>
      <c r="D1486" s="56">
        <v>0</v>
      </c>
      <c r="E1486" s="56">
        <v>0</v>
      </c>
      <c r="F1486" s="56">
        <v>0</v>
      </c>
      <c r="G1486" s="54">
        <f t="shared" si="55"/>
        <v>192.80100000000002</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231560</v>
      </c>
      <c r="D1489" s="56">
        <v>0</v>
      </c>
      <c r="E1489" s="56">
        <v>0</v>
      </c>
      <c r="F1489" s="56">
        <v>0</v>
      </c>
      <c r="G1489" s="54">
        <f t="shared" si="55"/>
        <v>2315.6</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18458</v>
      </c>
      <c r="D1491" s="56">
        <v>0</v>
      </c>
      <c r="E1491" s="56">
        <v>0</v>
      </c>
      <c r="F1491" s="56">
        <v>0</v>
      </c>
      <c r="G1491" s="54">
        <f t="shared" si="55"/>
        <v>221.49600000000001</v>
      </c>
      <c r="H1491" s="54">
        <f t="shared" si="56"/>
        <v>0</v>
      </c>
      <c r="I1491" s="55">
        <v>0</v>
      </c>
    </row>
    <row r="1492" spans="1:9" x14ac:dyDescent="0.2">
      <c r="A1492" s="68">
        <v>159</v>
      </c>
      <c r="B1492" s="56">
        <f>Obv!C24</f>
        <v>13</v>
      </c>
      <c r="C1492" s="56">
        <f>Obv!D24</f>
        <v>1032812</v>
      </c>
      <c r="D1492" s="56">
        <v>0</v>
      </c>
      <c r="E1492" s="56">
        <v>0</v>
      </c>
      <c r="F1492" s="56">
        <v>0</v>
      </c>
      <c r="G1492" s="54">
        <f t="shared" si="55"/>
        <v>13426.555999999999</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3286492</v>
      </c>
      <c r="D1499" s="56">
        <v>0</v>
      </c>
      <c r="E1499" s="56">
        <v>0</v>
      </c>
      <c r="F1499" s="56">
        <v>0</v>
      </c>
      <c r="G1499" s="54">
        <f t="shared" si="55"/>
        <v>65729.84</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2252565</v>
      </c>
      <c r="D1501" s="56">
        <v>0</v>
      </c>
      <c r="E1501" s="56">
        <v>0</v>
      </c>
      <c r="F1501" s="56">
        <v>0</v>
      </c>
      <c r="G1501" s="54">
        <f t="shared" si="55"/>
        <v>49556.43</v>
      </c>
      <c r="H1501" s="54">
        <f t="shared" si="56"/>
        <v>0</v>
      </c>
      <c r="I1501" s="55">
        <v>0</v>
      </c>
    </row>
    <row r="1502" spans="1:9" x14ac:dyDescent="0.2">
      <c r="A1502" s="68">
        <v>159</v>
      </c>
      <c r="B1502" s="56">
        <f>Obv!C34</f>
        <v>23</v>
      </c>
      <c r="C1502" s="56">
        <f>Obv!D34</f>
        <v>428303</v>
      </c>
      <c r="D1502" s="56">
        <v>0</v>
      </c>
      <c r="E1502" s="56">
        <v>0</v>
      </c>
      <c r="F1502" s="56">
        <v>0</v>
      </c>
      <c r="G1502" s="54">
        <f t="shared" si="55"/>
        <v>9850.9689999999991</v>
      </c>
      <c r="H1502" s="54">
        <f t="shared" si="56"/>
        <v>0</v>
      </c>
      <c r="I1502" s="55">
        <v>0</v>
      </c>
    </row>
    <row r="1503" spans="1:9" x14ac:dyDescent="0.2">
      <c r="A1503" s="68">
        <v>159</v>
      </c>
      <c r="B1503" s="56">
        <f>Obv!C35</f>
        <v>24</v>
      </c>
      <c r="C1503" s="56">
        <f>Obv!D35</f>
        <v>1540371</v>
      </c>
      <c r="D1503" s="56">
        <v>0</v>
      </c>
      <c r="E1503" s="56">
        <v>0</v>
      </c>
      <c r="F1503" s="56">
        <v>0</v>
      </c>
      <c r="G1503" s="54">
        <f t="shared" si="55"/>
        <v>36968.904000000002</v>
      </c>
      <c r="H1503" s="54">
        <f t="shared" si="56"/>
        <v>0</v>
      </c>
      <c r="I1503" s="55">
        <v>0</v>
      </c>
    </row>
    <row r="1504" spans="1:9" x14ac:dyDescent="0.2">
      <c r="A1504" s="68">
        <v>159</v>
      </c>
      <c r="B1504" s="56">
        <f>Obv!C36</f>
        <v>25</v>
      </c>
      <c r="C1504" s="56">
        <f>Obv!D36</f>
        <v>26944</v>
      </c>
      <c r="D1504" s="56">
        <v>0</v>
      </c>
      <c r="E1504" s="56">
        <v>0</v>
      </c>
      <c r="F1504" s="56">
        <v>0</v>
      </c>
      <c r="G1504" s="54">
        <f t="shared" si="55"/>
        <v>673.6</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217085</v>
      </c>
      <c r="D1507" s="56">
        <v>0</v>
      </c>
      <c r="E1507" s="56">
        <v>0</v>
      </c>
      <c r="F1507" s="56">
        <v>0</v>
      </c>
      <c r="G1507" s="54">
        <f t="shared" si="55"/>
        <v>6078.38</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39862</v>
      </c>
      <c r="D1509" s="56">
        <v>0</v>
      </c>
      <c r="E1509" s="56">
        <v>0</v>
      </c>
      <c r="F1509" s="56">
        <v>0</v>
      </c>
      <c r="G1509" s="54">
        <f t="shared" si="55"/>
        <v>1195.8599999999999</v>
      </c>
      <c r="H1509" s="54">
        <f t="shared" si="56"/>
        <v>0</v>
      </c>
      <c r="I1509" s="55">
        <v>0</v>
      </c>
    </row>
    <row r="1510" spans="1:9" x14ac:dyDescent="0.2">
      <c r="A1510" s="68">
        <v>159</v>
      </c>
      <c r="B1510" s="56">
        <f>Obv!C42</f>
        <v>31</v>
      </c>
      <c r="C1510" s="56">
        <f>Obv!D42</f>
        <v>1033927</v>
      </c>
      <c r="D1510" s="56">
        <v>0</v>
      </c>
      <c r="E1510" s="56">
        <v>0</v>
      </c>
      <c r="F1510" s="56">
        <v>0</v>
      </c>
      <c r="G1510" s="54">
        <f t="shared" si="55"/>
        <v>32051.737000000001</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152909</v>
      </c>
      <c r="D1517" s="56">
        <v>0</v>
      </c>
      <c r="E1517" s="56">
        <v>0</v>
      </c>
      <c r="F1517" s="56">
        <v>0</v>
      </c>
      <c r="G1517" s="54">
        <f t="shared" si="57"/>
        <v>5810.5419999999995</v>
      </c>
      <c r="H1517" s="54">
        <f t="shared" si="58"/>
        <v>0</v>
      </c>
      <c r="I1517" s="55">
        <v>0</v>
      </c>
    </row>
    <row r="1518" spans="1:9" x14ac:dyDescent="0.2">
      <c r="A1518" s="68">
        <v>159</v>
      </c>
      <c r="B1518" s="56">
        <f>Obv!C50</f>
        <v>39</v>
      </c>
      <c r="C1518" s="56">
        <f>Obv!D50</f>
        <v>5752</v>
      </c>
      <c r="D1518" s="56">
        <v>0</v>
      </c>
      <c r="E1518" s="56">
        <v>0</v>
      </c>
      <c r="F1518" s="56">
        <v>0</v>
      </c>
      <c r="G1518" s="54">
        <f t="shared" si="57"/>
        <v>224.328</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5752</v>
      </c>
      <c r="D1524" s="56">
        <v>0</v>
      </c>
      <c r="E1524" s="56">
        <v>0</v>
      </c>
      <c r="F1524" s="56">
        <v>0</v>
      </c>
      <c r="G1524" s="54">
        <f t="shared" si="57"/>
        <v>258.83999999999997</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5752</v>
      </c>
      <c r="D1530" s="56">
        <v>0</v>
      </c>
      <c r="E1530" s="56">
        <v>0</v>
      </c>
      <c r="F1530" s="56">
        <v>0</v>
      </c>
      <c r="G1530" s="54">
        <f t="shared" si="57"/>
        <v>293.35199999999998</v>
      </c>
      <c r="H1530" s="54">
        <f t="shared" si="58"/>
        <v>0</v>
      </c>
      <c r="I1530" s="55">
        <v>0</v>
      </c>
    </row>
    <row r="1531" spans="1:9" x14ac:dyDescent="0.2">
      <c r="A1531" s="68">
        <v>159</v>
      </c>
      <c r="B1531" s="56">
        <f>Obv!C63</f>
        <v>52</v>
      </c>
      <c r="C1531" s="56">
        <f>Obv!D63</f>
        <v>5752</v>
      </c>
      <c r="D1531" s="56">
        <v>0</v>
      </c>
      <c r="E1531" s="56">
        <v>0</v>
      </c>
      <c r="F1531" s="56">
        <v>0</v>
      </c>
      <c r="G1531" s="54">
        <f t="shared" si="57"/>
        <v>299.10399999999998</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147156</v>
      </c>
      <c r="D1576" s="56">
        <v>0</v>
      </c>
      <c r="E1576" s="56">
        <v>0</v>
      </c>
      <c r="F1576" s="56">
        <v>0</v>
      </c>
      <c r="G1576" s="54">
        <f t="shared" si="59"/>
        <v>14274.132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147156</v>
      </c>
      <c r="D1578" s="56">
        <v>0</v>
      </c>
      <c r="E1578" s="56">
        <v>0</v>
      </c>
      <c r="F1578" s="56">
        <v>0</v>
      </c>
      <c r="G1578" s="54">
        <f t="shared" si="59"/>
        <v>14568.444000000001</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487" t="s">
        <v>781</v>
      </c>
      <c r="B1" s="487"/>
      <c r="C1" s="487"/>
      <c r="D1" s="487"/>
      <c r="E1" s="487"/>
      <c r="F1" s="487"/>
      <c r="G1" s="487"/>
      <c r="H1" s="487"/>
    </row>
    <row r="2" spans="1:8" ht="43.5" customHeight="1" x14ac:dyDescent="0.2">
      <c r="A2" s="488" t="s">
        <v>2561</v>
      </c>
      <c r="B2" s="489"/>
      <c r="C2" s="489"/>
      <c r="D2" s="489"/>
      <c r="E2" s="489"/>
      <c r="F2" s="489"/>
      <c r="G2" s="489"/>
      <c r="H2" s="490"/>
    </row>
    <row r="3" spans="1:8" ht="15" customHeight="1" x14ac:dyDescent="0.2">
      <c r="A3" s="127" t="s">
        <v>2981</v>
      </c>
      <c r="B3" s="491" t="s">
        <v>2982</v>
      </c>
      <c r="C3" s="492"/>
      <c r="D3" s="492"/>
      <c r="E3" s="492"/>
      <c r="F3" s="492"/>
      <c r="G3" s="492"/>
      <c r="H3" s="493"/>
    </row>
    <row r="4" spans="1:8" ht="15" customHeight="1" x14ac:dyDescent="0.2">
      <c r="A4" s="128">
        <v>11</v>
      </c>
      <c r="B4" s="494" t="s">
        <v>3901</v>
      </c>
      <c r="C4" s="495"/>
      <c r="D4" s="495"/>
      <c r="E4" s="495"/>
      <c r="F4" s="495"/>
      <c r="G4" s="495"/>
      <c r="H4" s="496"/>
    </row>
    <row r="5" spans="1:8" ht="15" customHeight="1" x14ac:dyDescent="0.2">
      <c r="A5" s="129">
        <v>12</v>
      </c>
      <c r="B5" s="497" t="s">
        <v>3902</v>
      </c>
      <c r="C5" s="498"/>
      <c r="D5" s="498"/>
      <c r="E5" s="498"/>
      <c r="F5" s="498"/>
      <c r="G5" s="498"/>
      <c r="H5" s="499"/>
    </row>
    <row r="6" spans="1:8" ht="15" customHeight="1" x14ac:dyDescent="0.2">
      <c r="A6" s="129">
        <v>21</v>
      </c>
      <c r="B6" s="497" t="s">
        <v>3903</v>
      </c>
      <c r="C6" s="498"/>
      <c r="D6" s="498"/>
      <c r="E6" s="498"/>
      <c r="F6" s="498"/>
      <c r="G6" s="498"/>
      <c r="H6" s="499"/>
    </row>
    <row r="7" spans="1:8" ht="15" customHeight="1" x14ac:dyDescent="0.2">
      <c r="A7" s="129">
        <v>22</v>
      </c>
      <c r="B7" s="497" t="s">
        <v>3904</v>
      </c>
      <c r="C7" s="498"/>
      <c r="D7" s="498"/>
      <c r="E7" s="498"/>
      <c r="F7" s="498"/>
      <c r="G7" s="498"/>
      <c r="H7" s="499"/>
    </row>
    <row r="8" spans="1:8" ht="15" customHeight="1" x14ac:dyDescent="0.2">
      <c r="A8" s="129">
        <v>23</v>
      </c>
      <c r="B8" s="497" t="s">
        <v>2980</v>
      </c>
      <c r="C8" s="498"/>
      <c r="D8" s="498"/>
      <c r="E8" s="498"/>
      <c r="F8" s="498"/>
      <c r="G8" s="498"/>
      <c r="H8" s="499"/>
    </row>
    <row r="9" spans="1:8" ht="27.75" customHeight="1" x14ac:dyDescent="0.2">
      <c r="A9" s="129">
        <v>31</v>
      </c>
      <c r="B9" s="497" t="s">
        <v>648</v>
      </c>
      <c r="C9" s="498"/>
      <c r="D9" s="498"/>
      <c r="E9" s="498"/>
      <c r="F9" s="498"/>
      <c r="G9" s="498"/>
      <c r="H9" s="499"/>
    </row>
    <row r="10" spans="1:8" ht="15" customHeight="1" x14ac:dyDescent="0.2">
      <c r="A10" s="129">
        <v>41</v>
      </c>
      <c r="B10" s="497" t="s">
        <v>3675</v>
      </c>
      <c r="C10" s="498"/>
      <c r="D10" s="498"/>
      <c r="E10" s="498"/>
      <c r="F10" s="498"/>
      <c r="G10" s="498"/>
      <c r="H10" s="499"/>
    </row>
    <row r="11" spans="1:8" ht="15" customHeight="1" x14ac:dyDescent="0.2">
      <c r="A11" s="130">
        <v>42</v>
      </c>
      <c r="B11" s="500" t="s">
        <v>3676</v>
      </c>
      <c r="C11" s="501"/>
      <c r="D11" s="501"/>
      <c r="E11" s="501"/>
      <c r="F11" s="501"/>
      <c r="G11" s="501"/>
      <c r="H11" s="502"/>
    </row>
    <row r="12" spans="1:8" x14ac:dyDescent="0.2">
      <c r="A12" s="131"/>
      <c r="B12" s="132"/>
      <c r="C12" s="133"/>
      <c r="D12" s="133"/>
      <c r="E12" s="133"/>
      <c r="F12" s="133"/>
      <c r="G12" s="133"/>
      <c r="H12" s="133"/>
    </row>
    <row r="13" spans="1:8" ht="45" customHeight="1" x14ac:dyDescent="0.2">
      <c r="A13" s="503" t="s">
        <v>2643</v>
      </c>
      <c r="B13" s="503"/>
      <c r="C13" s="503"/>
      <c r="D13" s="503"/>
      <c r="E13" s="503"/>
      <c r="F13" s="503"/>
      <c r="G13" s="503"/>
      <c r="H13" s="504"/>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505" t="s">
        <v>3477</v>
      </c>
      <c r="B202" s="506"/>
      <c r="C202" s="507" t="s">
        <v>781</v>
      </c>
      <c r="D202" s="508"/>
      <c r="E202" s="509"/>
      <c r="F202" s="513" t="s">
        <v>2211</v>
      </c>
      <c r="G202" s="514"/>
      <c r="H202" s="515"/>
    </row>
    <row r="203" spans="1:8" ht="15" customHeight="1" x14ac:dyDescent="0.2">
      <c r="A203" s="148" t="s">
        <v>71</v>
      </c>
      <c r="B203" s="516" t="s">
        <v>2324</v>
      </c>
      <c r="C203" s="517"/>
      <c r="D203" s="517"/>
      <c r="E203" s="517"/>
      <c r="F203" s="517"/>
      <c r="G203" s="517"/>
      <c r="H203" s="517"/>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505" t="s">
        <v>2255</v>
      </c>
      <c r="B251" s="506"/>
      <c r="C251" s="507" t="s">
        <v>781</v>
      </c>
      <c r="D251" s="508"/>
      <c r="E251" s="509"/>
      <c r="F251" s="507" t="s">
        <v>2211</v>
      </c>
      <c r="G251" s="508"/>
      <c r="H251" s="509"/>
    </row>
    <row r="252" spans="1:8" ht="15" customHeight="1" x14ac:dyDescent="0.2">
      <c r="A252" s="149" t="s">
        <v>1453</v>
      </c>
      <c r="B252" s="510" t="s">
        <v>2254</v>
      </c>
      <c r="C252" s="511"/>
      <c r="D252" s="511"/>
      <c r="E252" s="511"/>
      <c r="F252" s="511"/>
      <c r="G252" s="511"/>
      <c r="H252" s="512"/>
    </row>
    <row r="253" spans="1:8" x14ac:dyDescent="0.2">
      <c r="A253" s="150">
        <v>111</v>
      </c>
      <c r="B253" s="520" t="s">
        <v>2439</v>
      </c>
      <c r="C253" s="520"/>
      <c r="D253" s="520"/>
      <c r="E253" s="520"/>
      <c r="F253" s="520"/>
      <c r="G253" s="520"/>
      <c r="H253" s="521"/>
    </row>
    <row r="254" spans="1:8" x14ac:dyDescent="0.2">
      <c r="A254" s="151">
        <v>112</v>
      </c>
      <c r="B254" s="518" t="s">
        <v>2440</v>
      </c>
      <c r="C254" s="518"/>
      <c r="D254" s="518"/>
      <c r="E254" s="518"/>
      <c r="F254" s="518"/>
      <c r="G254" s="518"/>
      <c r="H254" s="519"/>
    </row>
    <row r="255" spans="1:8" x14ac:dyDescent="0.2">
      <c r="A255" s="151">
        <v>113</v>
      </c>
      <c r="B255" s="518" t="s">
        <v>2441</v>
      </c>
      <c r="C255" s="518"/>
      <c r="D255" s="518"/>
      <c r="E255" s="518"/>
      <c r="F255" s="518"/>
      <c r="G255" s="518"/>
      <c r="H255" s="519"/>
    </row>
    <row r="256" spans="1:8" x14ac:dyDescent="0.2">
      <c r="A256" s="151">
        <v>114</v>
      </c>
      <c r="B256" s="518" t="s">
        <v>2442</v>
      </c>
      <c r="C256" s="518"/>
      <c r="D256" s="518"/>
      <c r="E256" s="518"/>
      <c r="F256" s="518"/>
      <c r="G256" s="518"/>
      <c r="H256" s="519"/>
    </row>
    <row r="257" spans="1:8" x14ac:dyDescent="0.2">
      <c r="A257" s="151">
        <v>115</v>
      </c>
      <c r="B257" s="518" t="s">
        <v>2443</v>
      </c>
      <c r="C257" s="518"/>
      <c r="D257" s="518"/>
      <c r="E257" s="518"/>
      <c r="F257" s="518"/>
      <c r="G257" s="518"/>
      <c r="H257" s="519"/>
    </row>
    <row r="258" spans="1:8" x14ac:dyDescent="0.2">
      <c r="A258" s="151">
        <v>116</v>
      </c>
      <c r="B258" s="518" t="s">
        <v>2444</v>
      </c>
      <c r="C258" s="518"/>
      <c r="D258" s="518"/>
      <c r="E258" s="518"/>
      <c r="F258" s="518"/>
      <c r="G258" s="518"/>
      <c r="H258" s="519"/>
    </row>
    <row r="259" spans="1:8" x14ac:dyDescent="0.2">
      <c r="A259" s="151">
        <v>119</v>
      </c>
      <c r="B259" s="518" t="s">
        <v>3099</v>
      </c>
      <c r="C259" s="518"/>
      <c r="D259" s="518"/>
      <c r="E259" s="518"/>
      <c r="F259" s="518"/>
      <c r="G259" s="518"/>
      <c r="H259" s="519"/>
    </row>
    <row r="260" spans="1:8" x14ac:dyDescent="0.2">
      <c r="A260" s="151">
        <v>121</v>
      </c>
      <c r="B260" s="518" t="s">
        <v>1482</v>
      </c>
      <c r="C260" s="518"/>
      <c r="D260" s="518"/>
      <c r="E260" s="518"/>
      <c r="F260" s="518"/>
      <c r="G260" s="518"/>
      <c r="H260" s="519"/>
    </row>
    <row r="261" spans="1:8" x14ac:dyDescent="0.2">
      <c r="A261" s="151">
        <v>122</v>
      </c>
      <c r="B261" s="518" t="s">
        <v>3550</v>
      </c>
      <c r="C261" s="518"/>
      <c r="D261" s="518"/>
      <c r="E261" s="518"/>
      <c r="F261" s="518"/>
      <c r="G261" s="518"/>
      <c r="H261" s="519"/>
    </row>
    <row r="262" spans="1:8" x14ac:dyDescent="0.2">
      <c r="A262" s="151">
        <v>123</v>
      </c>
      <c r="B262" s="518" t="s">
        <v>3551</v>
      </c>
      <c r="C262" s="518"/>
      <c r="D262" s="518"/>
      <c r="E262" s="518"/>
      <c r="F262" s="518"/>
      <c r="G262" s="518"/>
      <c r="H262" s="519"/>
    </row>
    <row r="263" spans="1:8" x14ac:dyDescent="0.2">
      <c r="A263" s="151">
        <v>124</v>
      </c>
      <c r="B263" s="518" t="s">
        <v>3552</v>
      </c>
      <c r="C263" s="518"/>
      <c r="D263" s="518"/>
      <c r="E263" s="518"/>
      <c r="F263" s="518"/>
      <c r="G263" s="518"/>
      <c r="H263" s="519"/>
    </row>
    <row r="264" spans="1:8" x14ac:dyDescent="0.2">
      <c r="A264" s="151">
        <v>125</v>
      </c>
      <c r="B264" s="518" t="s">
        <v>3553</v>
      </c>
      <c r="C264" s="518"/>
      <c r="D264" s="518"/>
      <c r="E264" s="518"/>
      <c r="F264" s="518"/>
      <c r="G264" s="518"/>
      <c r="H264" s="519"/>
    </row>
    <row r="265" spans="1:8" x14ac:dyDescent="0.2">
      <c r="A265" s="151">
        <v>126</v>
      </c>
      <c r="B265" s="518" t="s">
        <v>976</v>
      </c>
      <c r="C265" s="518"/>
      <c r="D265" s="518"/>
      <c r="E265" s="518"/>
      <c r="F265" s="518"/>
      <c r="G265" s="518"/>
      <c r="H265" s="519"/>
    </row>
    <row r="266" spans="1:8" x14ac:dyDescent="0.2">
      <c r="A266" s="151">
        <v>127</v>
      </c>
      <c r="B266" s="518" t="s">
        <v>977</v>
      </c>
      <c r="C266" s="518"/>
      <c r="D266" s="518"/>
      <c r="E266" s="518"/>
      <c r="F266" s="518"/>
      <c r="G266" s="518"/>
      <c r="H266" s="519"/>
    </row>
    <row r="267" spans="1:8" x14ac:dyDescent="0.2">
      <c r="A267" s="151">
        <v>128</v>
      </c>
      <c r="B267" s="518" t="s">
        <v>978</v>
      </c>
      <c r="C267" s="518"/>
      <c r="D267" s="518"/>
      <c r="E267" s="518"/>
      <c r="F267" s="518"/>
      <c r="G267" s="518"/>
      <c r="H267" s="519"/>
    </row>
    <row r="268" spans="1:8" x14ac:dyDescent="0.2">
      <c r="A268" s="151">
        <v>129</v>
      </c>
      <c r="B268" s="518" t="s">
        <v>979</v>
      </c>
      <c r="C268" s="518"/>
      <c r="D268" s="518"/>
      <c r="E268" s="518"/>
      <c r="F268" s="518"/>
      <c r="G268" s="518"/>
      <c r="H268" s="519"/>
    </row>
    <row r="269" spans="1:8" x14ac:dyDescent="0.2">
      <c r="A269" s="151">
        <v>130</v>
      </c>
      <c r="B269" s="518" t="s">
        <v>980</v>
      </c>
      <c r="C269" s="518"/>
      <c r="D269" s="518"/>
      <c r="E269" s="518"/>
      <c r="F269" s="518"/>
      <c r="G269" s="518"/>
      <c r="H269" s="519"/>
    </row>
    <row r="270" spans="1:8" x14ac:dyDescent="0.2">
      <c r="A270" s="151">
        <v>141</v>
      </c>
      <c r="B270" s="518" t="s">
        <v>981</v>
      </c>
      <c r="C270" s="518"/>
      <c r="D270" s="518"/>
      <c r="E270" s="518"/>
      <c r="F270" s="518"/>
      <c r="G270" s="518"/>
      <c r="H270" s="519"/>
    </row>
    <row r="271" spans="1:8" x14ac:dyDescent="0.2">
      <c r="A271" s="151">
        <v>142</v>
      </c>
      <c r="B271" s="518" t="s">
        <v>982</v>
      </c>
      <c r="C271" s="518"/>
      <c r="D271" s="518"/>
      <c r="E271" s="518"/>
      <c r="F271" s="518"/>
      <c r="G271" s="518"/>
      <c r="H271" s="519"/>
    </row>
    <row r="272" spans="1:8" x14ac:dyDescent="0.2">
      <c r="A272" s="151">
        <v>143</v>
      </c>
      <c r="B272" s="518" t="s">
        <v>2013</v>
      </c>
      <c r="C272" s="518"/>
      <c r="D272" s="518"/>
      <c r="E272" s="518"/>
      <c r="F272" s="518"/>
      <c r="G272" s="518"/>
      <c r="H272" s="519"/>
    </row>
    <row r="273" spans="1:8" x14ac:dyDescent="0.2">
      <c r="A273" s="151">
        <v>144</v>
      </c>
      <c r="B273" s="518" t="s">
        <v>3039</v>
      </c>
      <c r="C273" s="518"/>
      <c r="D273" s="518"/>
      <c r="E273" s="518"/>
      <c r="F273" s="518"/>
      <c r="G273" s="518"/>
      <c r="H273" s="519"/>
    </row>
    <row r="274" spans="1:8" x14ac:dyDescent="0.2">
      <c r="A274" s="151">
        <v>145</v>
      </c>
      <c r="B274" s="518" t="s">
        <v>2012</v>
      </c>
      <c r="C274" s="518"/>
      <c r="D274" s="518"/>
      <c r="E274" s="518"/>
      <c r="F274" s="518"/>
      <c r="G274" s="518"/>
      <c r="H274" s="519"/>
    </row>
    <row r="275" spans="1:8" x14ac:dyDescent="0.2">
      <c r="A275" s="151">
        <v>146</v>
      </c>
      <c r="B275" s="518" t="s">
        <v>2014</v>
      </c>
      <c r="C275" s="518"/>
      <c r="D275" s="518"/>
      <c r="E275" s="518"/>
      <c r="F275" s="518"/>
      <c r="G275" s="518"/>
      <c r="H275" s="519"/>
    </row>
    <row r="276" spans="1:8" x14ac:dyDescent="0.2">
      <c r="A276" s="151">
        <v>147</v>
      </c>
      <c r="B276" s="518" t="s">
        <v>2015</v>
      </c>
      <c r="C276" s="518"/>
      <c r="D276" s="518"/>
      <c r="E276" s="518"/>
      <c r="F276" s="518"/>
      <c r="G276" s="518"/>
      <c r="H276" s="519"/>
    </row>
    <row r="277" spans="1:8" x14ac:dyDescent="0.2">
      <c r="A277" s="151">
        <v>149</v>
      </c>
      <c r="B277" s="518" t="s">
        <v>3100</v>
      </c>
      <c r="C277" s="518"/>
      <c r="D277" s="518"/>
      <c r="E277" s="518"/>
      <c r="F277" s="518"/>
      <c r="G277" s="518"/>
      <c r="H277" s="519"/>
    </row>
    <row r="278" spans="1:8" x14ac:dyDescent="0.2">
      <c r="A278" s="151">
        <v>150</v>
      </c>
      <c r="B278" s="518" t="s">
        <v>3040</v>
      </c>
      <c r="C278" s="518"/>
      <c r="D278" s="518"/>
      <c r="E278" s="518"/>
      <c r="F278" s="518"/>
      <c r="G278" s="518"/>
      <c r="H278" s="519"/>
    </row>
    <row r="279" spans="1:8" x14ac:dyDescent="0.2">
      <c r="A279" s="151">
        <v>161</v>
      </c>
      <c r="B279" s="518" t="s">
        <v>3041</v>
      </c>
      <c r="C279" s="518"/>
      <c r="D279" s="518"/>
      <c r="E279" s="518"/>
      <c r="F279" s="518"/>
      <c r="G279" s="518"/>
      <c r="H279" s="519"/>
    </row>
    <row r="280" spans="1:8" x14ac:dyDescent="0.2">
      <c r="A280" s="151">
        <v>162</v>
      </c>
      <c r="B280" s="518" t="s">
        <v>3092</v>
      </c>
      <c r="C280" s="518"/>
      <c r="D280" s="518"/>
      <c r="E280" s="518"/>
      <c r="F280" s="518"/>
      <c r="G280" s="518"/>
      <c r="H280" s="519"/>
    </row>
    <row r="281" spans="1:8" x14ac:dyDescent="0.2">
      <c r="A281" s="151">
        <v>163</v>
      </c>
      <c r="B281" s="518" t="s">
        <v>2748</v>
      </c>
      <c r="C281" s="518"/>
      <c r="D281" s="518"/>
      <c r="E281" s="518"/>
      <c r="F281" s="518"/>
      <c r="G281" s="518"/>
      <c r="H281" s="519"/>
    </row>
    <row r="282" spans="1:8" x14ac:dyDescent="0.2">
      <c r="A282" s="151">
        <v>164</v>
      </c>
      <c r="B282" s="518" t="s">
        <v>2749</v>
      </c>
      <c r="C282" s="518"/>
      <c r="D282" s="518"/>
      <c r="E282" s="518"/>
      <c r="F282" s="518"/>
      <c r="G282" s="518"/>
      <c r="H282" s="519"/>
    </row>
    <row r="283" spans="1:8" x14ac:dyDescent="0.2">
      <c r="A283" s="151">
        <v>170</v>
      </c>
      <c r="B283" s="518" t="s">
        <v>2750</v>
      </c>
      <c r="C283" s="518"/>
      <c r="D283" s="518"/>
      <c r="E283" s="518"/>
      <c r="F283" s="518"/>
      <c r="G283" s="518"/>
      <c r="H283" s="519"/>
    </row>
    <row r="284" spans="1:8" x14ac:dyDescent="0.2">
      <c r="A284" s="151">
        <v>210</v>
      </c>
      <c r="B284" s="518" t="s">
        <v>3701</v>
      </c>
      <c r="C284" s="518"/>
      <c r="D284" s="518"/>
      <c r="E284" s="518"/>
      <c r="F284" s="518"/>
      <c r="G284" s="518"/>
      <c r="H284" s="519"/>
    </row>
    <row r="285" spans="1:8" x14ac:dyDescent="0.2">
      <c r="A285" s="151">
        <v>220</v>
      </c>
      <c r="B285" s="518" t="s">
        <v>3702</v>
      </c>
      <c r="C285" s="518"/>
      <c r="D285" s="518"/>
      <c r="E285" s="518"/>
      <c r="F285" s="518"/>
      <c r="G285" s="518"/>
      <c r="H285" s="519"/>
    </row>
    <row r="286" spans="1:8" x14ac:dyDescent="0.2">
      <c r="A286" s="151">
        <v>230</v>
      </c>
      <c r="B286" s="518" t="s">
        <v>757</v>
      </c>
      <c r="C286" s="518"/>
      <c r="D286" s="518"/>
      <c r="E286" s="518"/>
      <c r="F286" s="518"/>
      <c r="G286" s="518"/>
      <c r="H286" s="519"/>
    </row>
    <row r="287" spans="1:8" x14ac:dyDescent="0.2">
      <c r="A287" s="151">
        <v>240</v>
      </c>
      <c r="B287" s="518" t="s">
        <v>758</v>
      </c>
      <c r="C287" s="518"/>
      <c r="D287" s="518"/>
      <c r="E287" s="518"/>
      <c r="F287" s="518"/>
      <c r="G287" s="518"/>
      <c r="H287" s="519"/>
    </row>
    <row r="288" spans="1:8" x14ac:dyDescent="0.2">
      <c r="A288" s="151">
        <v>311</v>
      </c>
      <c r="B288" s="518" t="s">
        <v>759</v>
      </c>
      <c r="C288" s="518"/>
      <c r="D288" s="518"/>
      <c r="E288" s="518"/>
      <c r="F288" s="518"/>
      <c r="G288" s="518"/>
      <c r="H288" s="519"/>
    </row>
    <row r="289" spans="1:8" x14ac:dyDescent="0.2">
      <c r="A289" s="151">
        <v>312</v>
      </c>
      <c r="B289" s="518" t="s">
        <v>3101</v>
      </c>
      <c r="C289" s="518"/>
      <c r="D289" s="518"/>
      <c r="E289" s="518"/>
      <c r="F289" s="518"/>
      <c r="G289" s="518"/>
      <c r="H289" s="519"/>
    </row>
    <row r="290" spans="1:8" x14ac:dyDescent="0.2">
      <c r="A290" s="151">
        <v>321</v>
      </c>
      <c r="B290" s="518" t="s">
        <v>760</v>
      </c>
      <c r="C290" s="518"/>
      <c r="D290" s="518"/>
      <c r="E290" s="518"/>
      <c r="F290" s="518"/>
      <c r="G290" s="518"/>
      <c r="H290" s="519"/>
    </row>
    <row r="291" spans="1:8" x14ac:dyDescent="0.2">
      <c r="A291" s="151">
        <v>322</v>
      </c>
      <c r="B291" s="518" t="s">
        <v>761</v>
      </c>
      <c r="C291" s="518"/>
      <c r="D291" s="518"/>
      <c r="E291" s="518"/>
      <c r="F291" s="518"/>
      <c r="G291" s="518"/>
      <c r="H291" s="519"/>
    </row>
    <row r="292" spans="1:8" x14ac:dyDescent="0.2">
      <c r="A292" s="151">
        <v>510</v>
      </c>
      <c r="B292" s="518" t="s">
        <v>762</v>
      </c>
      <c r="C292" s="518"/>
      <c r="D292" s="518"/>
      <c r="E292" s="518"/>
      <c r="F292" s="518"/>
      <c r="G292" s="518"/>
      <c r="H292" s="519"/>
    </row>
    <row r="293" spans="1:8" x14ac:dyDescent="0.2">
      <c r="A293" s="151">
        <v>520</v>
      </c>
      <c r="B293" s="518" t="s">
        <v>3776</v>
      </c>
      <c r="C293" s="518"/>
      <c r="D293" s="518"/>
      <c r="E293" s="518"/>
      <c r="F293" s="518"/>
      <c r="G293" s="518"/>
      <c r="H293" s="519"/>
    </row>
    <row r="294" spans="1:8" x14ac:dyDescent="0.2">
      <c r="A294" s="151">
        <v>610</v>
      </c>
      <c r="B294" s="518" t="s">
        <v>3777</v>
      </c>
      <c r="C294" s="518"/>
      <c r="D294" s="518"/>
      <c r="E294" s="518"/>
      <c r="F294" s="518"/>
      <c r="G294" s="518"/>
      <c r="H294" s="519"/>
    </row>
    <row r="295" spans="1:8" x14ac:dyDescent="0.2">
      <c r="A295" s="151">
        <v>620</v>
      </c>
      <c r="B295" s="518" t="s">
        <v>3778</v>
      </c>
      <c r="C295" s="518"/>
      <c r="D295" s="518"/>
      <c r="E295" s="518"/>
      <c r="F295" s="518"/>
      <c r="G295" s="518"/>
      <c r="H295" s="519"/>
    </row>
    <row r="296" spans="1:8" x14ac:dyDescent="0.2">
      <c r="A296" s="151">
        <v>710</v>
      </c>
      <c r="B296" s="518" t="s">
        <v>3779</v>
      </c>
      <c r="C296" s="518"/>
      <c r="D296" s="518"/>
      <c r="E296" s="518"/>
      <c r="F296" s="518"/>
      <c r="G296" s="518"/>
      <c r="H296" s="519"/>
    </row>
    <row r="297" spans="1:8" x14ac:dyDescent="0.2">
      <c r="A297" s="151">
        <v>721</v>
      </c>
      <c r="B297" s="518" t="s">
        <v>3780</v>
      </c>
      <c r="C297" s="518"/>
      <c r="D297" s="518"/>
      <c r="E297" s="518"/>
      <c r="F297" s="518"/>
      <c r="G297" s="518"/>
      <c r="H297" s="519"/>
    </row>
    <row r="298" spans="1:8" x14ac:dyDescent="0.2">
      <c r="A298" s="151">
        <v>729</v>
      </c>
      <c r="B298" s="518" t="s">
        <v>3781</v>
      </c>
      <c r="C298" s="518"/>
      <c r="D298" s="518"/>
      <c r="E298" s="518"/>
      <c r="F298" s="518"/>
      <c r="G298" s="518"/>
      <c r="H298" s="519"/>
    </row>
    <row r="299" spans="1:8" x14ac:dyDescent="0.2">
      <c r="A299" s="151">
        <v>811</v>
      </c>
      <c r="B299" s="518" t="s">
        <v>3782</v>
      </c>
      <c r="C299" s="518"/>
      <c r="D299" s="518"/>
      <c r="E299" s="518"/>
      <c r="F299" s="518"/>
      <c r="G299" s="518"/>
      <c r="H299" s="519"/>
    </row>
    <row r="300" spans="1:8" x14ac:dyDescent="0.2">
      <c r="A300" s="151">
        <v>812</v>
      </c>
      <c r="B300" s="518" t="s">
        <v>3783</v>
      </c>
      <c r="C300" s="518"/>
      <c r="D300" s="518"/>
      <c r="E300" s="518"/>
      <c r="F300" s="518"/>
      <c r="G300" s="518"/>
      <c r="H300" s="519"/>
    </row>
    <row r="301" spans="1:8" x14ac:dyDescent="0.2">
      <c r="A301" s="151">
        <v>891</v>
      </c>
      <c r="B301" s="518" t="s">
        <v>3784</v>
      </c>
      <c r="C301" s="518"/>
      <c r="D301" s="518"/>
      <c r="E301" s="518"/>
      <c r="F301" s="518"/>
      <c r="G301" s="518"/>
      <c r="H301" s="519"/>
    </row>
    <row r="302" spans="1:8" x14ac:dyDescent="0.2">
      <c r="A302" s="151">
        <v>892</v>
      </c>
      <c r="B302" s="518" t="s">
        <v>3836</v>
      </c>
      <c r="C302" s="518"/>
      <c r="D302" s="518"/>
      <c r="E302" s="518"/>
      <c r="F302" s="518"/>
      <c r="G302" s="518"/>
      <c r="H302" s="519"/>
    </row>
    <row r="303" spans="1:8" x14ac:dyDescent="0.2">
      <c r="A303" s="151">
        <v>893</v>
      </c>
      <c r="B303" s="518" t="s">
        <v>2130</v>
      </c>
      <c r="C303" s="518"/>
      <c r="D303" s="518"/>
      <c r="E303" s="518"/>
      <c r="F303" s="518"/>
      <c r="G303" s="518"/>
      <c r="H303" s="519"/>
    </row>
    <row r="304" spans="1:8" x14ac:dyDescent="0.2">
      <c r="A304" s="151">
        <v>899</v>
      </c>
      <c r="B304" s="518" t="s">
        <v>2131</v>
      </c>
      <c r="C304" s="518"/>
      <c r="D304" s="518"/>
      <c r="E304" s="518"/>
      <c r="F304" s="518"/>
      <c r="G304" s="518"/>
      <c r="H304" s="519"/>
    </row>
    <row r="305" spans="1:8" x14ac:dyDescent="0.2">
      <c r="A305" s="151">
        <v>910</v>
      </c>
      <c r="B305" s="518" t="s">
        <v>2096</v>
      </c>
      <c r="C305" s="518"/>
      <c r="D305" s="518"/>
      <c r="E305" s="518"/>
      <c r="F305" s="518"/>
      <c r="G305" s="518"/>
      <c r="H305" s="519"/>
    </row>
    <row r="306" spans="1:8" x14ac:dyDescent="0.2">
      <c r="A306" s="151">
        <v>990</v>
      </c>
      <c r="B306" s="518" t="s">
        <v>244</v>
      </c>
      <c r="C306" s="518"/>
      <c r="D306" s="518"/>
      <c r="E306" s="518"/>
      <c r="F306" s="518"/>
      <c r="G306" s="518"/>
      <c r="H306" s="519"/>
    </row>
    <row r="307" spans="1:8" x14ac:dyDescent="0.2">
      <c r="A307" s="151">
        <v>1011</v>
      </c>
      <c r="B307" s="518" t="s">
        <v>245</v>
      </c>
      <c r="C307" s="518"/>
      <c r="D307" s="518"/>
      <c r="E307" s="518"/>
      <c r="F307" s="518"/>
      <c r="G307" s="518"/>
      <c r="H307" s="519"/>
    </row>
    <row r="308" spans="1:8" x14ac:dyDescent="0.2">
      <c r="A308" s="151">
        <v>1012</v>
      </c>
      <c r="B308" s="518" t="s">
        <v>1979</v>
      </c>
      <c r="C308" s="518"/>
      <c r="D308" s="518"/>
      <c r="E308" s="518"/>
      <c r="F308" s="518"/>
      <c r="G308" s="518"/>
      <c r="H308" s="519"/>
    </row>
    <row r="309" spans="1:8" x14ac:dyDescent="0.2">
      <c r="A309" s="151">
        <v>1013</v>
      </c>
      <c r="B309" s="518" t="s">
        <v>3102</v>
      </c>
      <c r="C309" s="518"/>
      <c r="D309" s="518"/>
      <c r="E309" s="518"/>
      <c r="F309" s="518"/>
      <c r="G309" s="518"/>
      <c r="H309" s="519"/>
    </row>
    <row r="310" spans="1:8" x14ac:dyDescent="0.2">
      <c r="A310" s="151">
        <v>1020</v>
      </c>
      <c r="B310" s="518" t="s">
        <v>1980</v>
      </c>
      <c r="C310" s="518"/>
      <c r="D310" s="518"/>
      <c r="E310" s="518"/>
      <c r="F310" s="518"/>
      <c r="G310" s="518"/>
      <c r="H310" s="519"/>
    </row>
    <row r="311" spans="1:8" x14ac:dyDescent="0.2">
      <c r="A311" s="151">
        <v>1031</v>
      </c>
      <c r="B311" s="518" t="s">
        <v>3103</v>
      </c>
      <c r="C311" s="518"/>
      <c r="D311" s="518"/>
      <c r="E311" s="518"/>
      <c r="F311" s="518"/>
      <c r="G311" s="518"/>
      <c r="H311" s="519"/>
    </row>
    <row r="312" spans="1:8" x14ac:dyDescent="0.2">
      <c r="A312" s="151">
        <v>1032</v>
      </c>
      <c r="B312" s="518" t="s">
        <v>3104</v>
      </c>
      <c r="C312" s="518"/>
      <c r="D312" s="518"/>
      <c r="E312" s="518"/>
      <c r="F312" s="518"/>
      <c r="G312" s="518"/>
      <c r="H312" s="519"/>
    </row>
    <row r="313" spans="1:8" x14ac:dyDescent="0.2">
      <c r="A313" s="151">
        <v>1039</v>
      </c>
      <c r="B313" s="518" t="s">
        <v>1981</v>
      </c>
      <c r="C313" s="518"/>
      <c r="D313" s="518"/>
      <c r="E313" s="518"/>
      <c r="F313" s="518"/>
      <c r="G313" s="518"/>
      <c r="H313" s="519"/>
    </row>
    <row r="314" spans="1:8" x14ac:dyDescent="0.2">
      <c r="A314" s="151">
        <v>1041</v>
      </c>
      <c r="B314" s="518" t="s">
        <v>1982</v>
      </c>
      <c r="C314" s="518"/>
      <c r="D314" s="518"/>
      <c r="E314" s="518"/>
      <c r="F314" s="518"/>
      <c r="G314" s="518"/>
      <c r="H314" s="519"/>
    </row>
    <row r="315" spans="1:8" x14ac:dyDescent="0.2">
      <c r="A315" s="151">
        <v>1042</v>
      </c>
      <c r="B315" s="518" t="s">
        <v>3818</v>
      </c>
      <c r="C315" s="518"/>
      <c r="D315" s="518"/>
      <c r="E315" s="518"/>
      <c r="F315" s="518"/>
      <c r="G315" s="518"/>
      <c r="H315" s="519"/>
    </row>
    <row r="316" spans="1:8" x14ac:dyDescent="0.2">
      <c r="A316" s="151">
        <v>1051</v>
      </c>
      <c r="B316" s="518" t="s">
        <v>3819</v>
      </c>
      <c r="C316" s="518"/>
      <c r="D316" s="518"/>
      <c r="E316" s="518"/>
      <c r="F316" s="518"/>
      <c r="G316" s="518"/>
      <c r="H316" s="519"/>
    </row>
    <row r="317" spans="1:8" x14ac:dyDescent="0.2">
      <c r="A317" s="151">
        <v>1052</v>
      </c>
      <c r="B317" s="518" t="s">
        <v>2885</v>
      </c>
      <c r="C317" s="518"/>
      <c r="D317" s="518"/>
      <c r="E317" s="518"/>
      <c r="F317" s="518"/>
      <c r="G317" s="518"/>
      <c r="H317" s="519"/>
    </row>
    <row r="318" spans="1:8" x14ac:dyDescent="0.2">
      <c r="A318" s="151">
        <v>1061</v>
      </c>
      <c r="B318" s="518" t="s">
        <v>3820</v>
      </c>
      <c r="C318" s="518"/>
      <c r="D318" s="518"/>
      <c r="E318" s="518"/>
      <c r="F318" s="518"/>
      <c r="G318" s="518"/>
      <c r="H318" s="519"/>
    </row>
    <row r="319" spans="1:8" x14ac:dyDescent="0.2">
      <c r="A319" s="151">
        <v>1062</v>
      </c>
      <c r="B319" s="518" t="s">
        <v>1595</v>
      </c>
      <c r="C319" s="518"/>
      <c r="D319" s="518"/>
      <c r="E319" s="518"/>
      <c r="F319" s="518"/>
      <c r="G319" s="518"/>
      <c r="H319" s="519"/>
    </row>
    <row r="320" spans="1:8" x14ac:dyDescent="0.2">
      <c r="A320" s="151">
        <v>1071</v>
      </c>
      <c r="B320" s="518" t="s">
        <v>323</v>
      </c>
      <c r="C320" s="518"/>
      <c r="D320" s="518"/>
      <c r="E320" s="518"/>
      <c r="F320" s="518"/>
      <c r="G320" s="518"/>
      <c r="H320" s="519"/>
    </row>
    <row r="321" spans="1:8" x14ac:dyDescent="0.2">
      <c r="A321" s="151">
        <v>1072</v>
      </c>
      <c r="B321" s="518" t="s">
        <v>324</v>
      </c>
      <c r="C321" s="518"/>
      <c r="D321" s="518"/>
      <c r="E321" s="518"/>
      <c r="F321" s="518"/>
      <c r="G321" s="518"/>
      <c r="H321" s="519"/>
    </row>
    <row r="322" spans="1:8" x14ac:dyDescent="0.2">
      <c r="A322" s="151">
        <v>1073</v>
      </c>
      <c r="B322" s="518" t="s">
        <v>1284</v>
      </c>
      <c r="C322" s="518"/>
      <c r="D322" s="518"/>
      <c r="E322" s="518"/>
      <c r="F322" s="518"/>
      <c r="G322" s="518"/>
      <c r="H322" s="519"/>
    </row>
    <row r="323" spans="1:8" x14ac:dyDescent="0.2">
      <c r="A323" s="151">
        <v>1081</v>
      </c>
      <c r="B323" s="518" t="s">
        <v>379</v>
      </c>
      <c r="C323" s="518"/>
      <c r="D323" s="518"/>
      <c r="E323" s="518"/>
      <c r="F323" s="518"/>
      <c r="G323" s="518"/>
      <c r="H323" s="519"/>
    </row>
    <row r="324" spans="1:8" x14ac:dyDescent="0.2">
      <c r="A324" s="151">
        <v>1082</v>
      </c>
      <c r="B324" s="518" t="s">
        <v>1754</v>
      </c>
      <c r="C324" s="518"/>
      <c r="D324" s="518"/>
      <c r="E324" s="518"/>
      <c r="F324" s="518"/>
      <c r="G324" s="518"/>
      <c r="H324" s="519"/>
    </row>
    <row r="325" spans="1:8" x14ac:dyDescent="0.2">
      <c r="A325" s="151">
        <v>1083</v>
      </c>
      <c r="B325" s="518" t="s">
        <v>380</v>
      </c>
      <c r="C325" s="518"/>
      <c r="D325" s="518"/>
      <c r="E325" s="518"/>
      <c r="F325" s="518"/>
      <c r="G325" s="518"/>
      <c r="H325" s="519"/>
    </row>
    <row r="326" spans="1:8" x14ac:dyDescent="0.2">
      <c r="A326" s="151">
        <v>1084</v>
      </c>
      <c r="B326" s="518" t="s">
        <v>1755</v>
      </c>
      <c r="C326" s="518"/>
      <c r="D326" s="518"/>
      <c r="E326" s="518"/>
      <c r="F326" s="518"/>
      <c r="G326" s="518"/>
      <c r="H326" s="519"/>
    </row>
    <row r="327" spans="1:8" x14ac:dyDescent="0.2">
      <c r="A327" s="151">
        <v>1085</v>
      </c>
      <c r="B327" s="518" t="s">
        <v>2966</v>
      </c>
      <c r="C327" s="518"/>
      <c r="D327" s="518"/>
      <c r="E327" s="518"/>
      <c r="F327" s="518"/>
      <c r="G327" s="518"/>
      <c r="H327" s="519"/>
    </row>
    <row r="328" spans="1:8" x14ac:dyDescent="0.2">
      <c r="A328" s="151">
        <v>1086</v>
      </c>
      <c r="B328" s="518" t="s">
        <v>2967</v>
      </c>
      <c r="C328" s="518"/>
      <c r="D328" s="518"/>
      <c r="E328" s="518"/>
      <c r="F328" s="518"/>
      <c r="G328" s="518"/>
      <c r="H328" s="519"/>
    </row>
    <row r="329" spans="1:8" x14ac:dyDescent="0.2">
      <c r="A329" s="151">
        <v>1089</v>
      </c>
      <c r="B329" s="518" t="s">
        <v>2968</v>
      </c>
      <c r="C329" s="518"/>
      <c r="D329" s="518"/>
      <c r="E329" s="518"/>
      <c r="F329" s="518"/>
      <c r="G329" s="518"/>
      <c r="H329" s="519"/>
    </row>
    <row r="330" spans="1:8" x14ac:dyDescent="0.2">
      <c r="A330" s="151">
        <v>1091</v>
      </c>
      <c r="B330" s="518" t="s">
        <v>4098</v>
      </c>
      <c r="C330" s="518"/>
      <c r="D330" s="518"/>
      <c r="E330" s="518"/>
      <c r="F330" s="518"/>
      <c r="G330" s="518"/>
      <c r="H330" s="519"/>
    </row>
    <row r="331" spans="1:8" x14ac:dyDescent="0.2">
      <c r="A331" s="151">
        <v>1092</v>
      </c>
      <c r="B331" s="518" t="s">
        <v>4011</v>
      </c>
      <c r="C331" s="518"/>
      <c r="D331" s="518"/>
      <c r="E331" s="518"/>
      <c r="F331" s="518"/>
      <c r="G331" s="518"/>
      <c r="H331" s="519"/>
    </row>
    <row r="332" spans="1:8" x14ac:dyDescent="0.2">
      <c r="A332" s="151">
        <v>1101</v>
      </c>
      <c r="B332" s="518" t="s">
        <v>567</v>
      </c>
      <c r="C332" s="518"/>
      <c r="D332" s="518"/>
      <c r="E332" s="518"/>
      <c r="F332" s="518"/>
      <c r="G332" s="518"/>
      <c r="H332" s="519"/>
    </row>
    <row r="333" spans="1:8" x14ac:dyDescent="0.2">
      <c r="A333" s="151">
        <v>1102</v>
      </c>
      <c r="B333" s="518" t="s">
        <v>1959</v>
      </c>
      <c r="C333" s="518"/>
      <c r="D333" s="518"/>
      <c r="E333" s="518"/>
      <c r="F333" s="518"/>
      <c r="G333" s="518"/>
      <c r="H333" s="519"/>
    </row>
    <row r="334" spans="1:8" x14ac:dyDescent="0.2">
      <c r="A334" s="151">
        <v>1103</v>
      </c>
      <c r="B334" s="518" t="s">
        <v>1960</v>
      </c>
      <c r="C334" s="518"/>
      <c r="D334" s="518"/>
      <c r="E334" s="518"/>
      <c r="F334" s="518"/>
      <c r="G334" s="518"/>
      <c r="H334" s="519"/>
    </row>
    <row r="335" spans="1:8" x14ac:dyDescent="0.2">
      <c r="A335" s="151">
        <v>1104</v>
      </c>
      <c r="B335" s="518" t="s">
        <v>3926</v>
      </c>
      <c r="C335" s="518"/>
      <c r="D335" s="518"/>
      <c r="E335" s="518"/>
      <c r="F335" s="518"/>
      <c r="G335" s="518"/>
      <c r="H335" s="519"/>
    </row>
    <row r="336" spans="1:8" x14ac:dyDescent="0.2">
      <c r="A336" s="151">
        <v>1105</v>
      </c>
      <c r="B336" s="518" t="s">
        <v>2313</v>
      </c>
      <c r="C336" s="518"/>
      <c r="D336" s="518"/>
      <c r="E336" s="518"/>
      <c r="F336" s="518"/>
      <c r="G336" s="518"/>
      <c r="H336" s="519"/>
    </row>
    <row r="337" spans="1:8" x14ac:dyDescent="0.2">
      <c r="A337" s="151">
        <v>1106</v>
      </c>
      <c r="B337" s="518" t="s">
        <v>2314</v>
      </c>
      <c r="C337" s="518"/>
      <c r="D337" s="518"/>
      <c r="E337" s="518"/>
      <c r="F337" s="518"/>
      <c r="G337" s="518"/>
      <c r="H337" s="519"/>
    </row>
    <row r="338" spans="1:8" x14ac:dyDescent="0.2">
      <c r="A338" s="151">
        <v>1107</v>
      </c>
      <c r="B338" s="518" t="s">
        <v>1782</v>
      </c>
      <c r="C338" s="518"/>
      <c r="D338" s="518"/>
      <c r="E338" s="518"/>
      <c r="F338" s="518"/>
      <c r="G338" s="518"/>
      <c r="H338" s="519"/>
    </row>
    <row r="339" spans="1:8" x14ac:dyDescent="0.2">
      <c r="A339" s="151">
        <v>1200</v>
      </c>
      <c r="B339" s="518" t="s">
        <v>1783</v>
      </c>
      <c r="C339" s="518"/>
      <c r="D339" s="518"/>
      <c r="E339" s="518"/>
      <c r="F339" s="518"/>
      <c r="G339" s="518"/>
      <c r="H339" s="519"/>
    </row>
    <row r="340" spans="1:8" x14ac:dyDescent="0.2">
      <c r="A340" s="151">
        <v>1310</v>
      </c>
      <c r="B340" s="518" t="s">
        <v>1784</v>
      </c>
      <c r="C340" s="518"/>
      <c r="D340" s="518"/>
      <c r="E340" s="518"/>
      <c r="F340" s="518"/>
      <c r="G340" s="518"/>
      <c r="H340" s="519"/>
    </row>
    <row r="341" spans="1:8" x14ac:dyDescent="0.2">
      <c r="A341" s="151">
        <v>1320</v>
      </c>
      <c r="B341" s="518" t="s">
        <v>1785</v>
      </c>
      <c r="C341" s="518"/>
      <c r="D341" s="518"/>
      <c r="E341" s="518"/>
      <c r="F341" s="518"/>
      <c r="G341" s="518"/>
      <c r="H341" s="519"/>
    </row>
    <row r="342" spans="1:8" x14ac:dyDescent="0.2">
      <c r="A342" s="151">
        <v>1330</v>
      </c>
      <c r="B342" s="518" t="s">
        <v>1084</v>
      </c>
      <c r="C342" s="518"/>
      <c r="D342" s="518"/>
      <c r="E342" s="518"/>
      <c r="F342" s="518"/>
      <c r="G342" s="518"/>
      <c r="H342" s="519"/>
    </row>
    <row r="343" spans="1:8" x14ac:dyDescent="0.2">
      <c r="A343" s="151">
        <v>1391</v>
      </c>
      <c r="B343" s="518" t="s">
        <v>216</v>
      </c>
      <c r="C343" s="518"/>
      <c r="D343" s="518"/>
      <c r="E343" s="518"/>
      <c r="F343" s="518"/>
      <c r="G343" s="518"/>
      <c r="H343" s="519"/>
    </row>
    <row r="344" spans="1:8" x14ac:dyDescent="0.2">
      <c r="A344" s="151">
        <v>1392</v>
      </c>
      <c r="B344" s="518" t="s">
        <v>1786</v>
      </c>
      <c r="C344" s="518"/>
      <c r="D344" s="518"/>
      <c r="E344" s="518"/>
      <c r="F344" s="518"/>
      <c r="G344" s="518"/>
      <c r="H344" s="519"/>
    </row>
    <row r="345" spans="1:8" x14ac:dyDescent="0.2">
      <c r="A345" s="151">
        <v>1393</v>
      </c>
      <c r="B345" s="518" t="s">
        <v>1787</v>
      </c>
      <c r="C345" s="518"/>
      <c r="D345" s="518"/>
      <c r="E345" s="518"/>
      <c r="F345" s="518"/>
      <c r="G345" s="518"/>
      <c r="H345" s="519"/>
    </row>
    <row r="346" spans="1:8" x14ac:dyDescent="0.2">
      <c r="A346" s="151">
        <v>1394</v>
      </c>
      <c r="B346" s="518" t="s">
        <v>1788</v>
      </c>
      <c r="C346" s="518"/>
      <c r="D346" s="518"/>
      <c r="E346" s="518"/>
      <c r="F346" s="518"/>
      <c r="G346" s="518"/>
      <c r="H346" s="519"/>
    </row>
    <row r="347" spans="1:8" x14ac:dyDescent="0.2">
      <c r="A347" s="151">
        <v>1395</v>
      </c>
      <c r="B347" s="518" t="s">
        <v>3378</v>
      </c>
      <c r="C347" s="518"/>
      <c r="D347" s="518"/>
      <c r="E347" s="518"/>
      <c r="F347" s="518"/>
      <c r="G347" s="518"/>
      <c r="H347" s="519"/>
    </row>
    <row r="348" spans="1:8" x14ac:dyDescent="0.2">
      <c r="A348" s="151">
        <v>1396</v>
      </c>
      <c r="B348" s="518" t="s">
        <v>3442</v>
      </c>
      <c r="C348" s="518"/>
      <c r="D348" s="518"/>
      <c r="E348" s="518"/>
      <c r="F348" s="518"/>
      <c r="G348" s="518"/>
      <c r="H348" s="519"/>
    </row>
    <row r="349" spans="1:8" x14ac:dyDescent="0.2">
      <c r="A349" s="151">
        <v>1399</v>
      </c>
      <c r="B349" s="518" t="s">
        <v>3443</v>
      </c>
      <c r="C349" s="518"/>
      <c r="D349" s="518"/>
      <c r="E349" s="518"/>
      <c r="F349" s="518"/>
      <c r="G349" s="518"/>
      <c r="H349" s="519"/>
    </row>
    <row r="350" spans="1:8" x14ac:dyDescent="0.2">
      <c r="A350" s="151">
        <v>1411</v>
      </c>
      <c r="B350" s="518" t="s">
        <v>3954</v>
      </c>
      <c r="C350" s="518"/>
      <c r="D350" s="518"/>
      <c r="E350" s="518"/>
      <c r="F350" s="518"/>
      <c r="G350" s="518"/>
      <c r="H350" s="519"/>
    </row>
    <row r="351" spans="1:8" x14ac:dyDescent="0.2">
      <c r="A351" s="151">
        <v>1412</v>
      </c>
      <c r="B351" s="518" t="s">
        <v>3444</v>
      </c>
      <c r="C351" s="518"/>
      <c r="D351" s="518"/>
      <c r="E351" s="518"/>
      <c r="F351" s="518"/>
      <c r="G351" s="518"/>
      <c r="H351" s="519"/>
    </row>
    <row r="352" spans="1:8" x14ac:dyDescent="0.2">
      <c r="A352" s="151">
        <v>1413</v>
      </c>
      <c r="B352" s="518" t="s">
        <v>3445</v>
      </c>
      <c r="C352" s="518"/>
      <c r="D352" s="518"/>
      <c r="E352" s="518"/>
      <c r="F352" s="518"/>
      <c r="G352" s="518"/>
      <c r="H352" s="519"/>
    </row>
    <row r="353" spans="1:8" x14ac:dyDescent="0.2">
      <c r="A353" s="151">
        <v>1414</v>
      </c>
      <c r="B353" s="518" t="s">
        <v>3106</v>
      </c>
      <c r="C353" s="518"/>
      <c r="D353" s="518"/>
      <c r="E353" s="518"/>
      <c r="F353" s="518"/>
      <c r="G353" s="518"/>
      <c r="H353" s="519"/>
    </row>
    <row r="354" spans="1:8" x14ac:dyDescent="0.2">
      <c r="A354" s="151">
        <v>1419</v>
      </c>
      <c r="B354" s="518" t="s">
        <v>3446</v>
      </c>
      <c r="C354" s="518"/>
      <c r="D354" s="518"/>
      <c r="E354" s="518"/>
      <c r="F354" s="518"/>
      <c r="G354" s="518"/>
      <c r="H354" s="519"/>
    </row>
    <row r="355" spans="1:8" x14ac:dyDescent="0.2">
      <c r="A355" s="151">
        <v>1420</v>
      </c>
      <c r="B355" s="518" t="s">
        <v>3447</v>
      </c>
      <c r="C355" s="518"/>
      <c r="D355" s="518"/>
      <c r="E355" s="518"/>
      <c r="F355" s="518"/>
      <c r="G355" s="518"/>
      <c r="H355" s="519"/>
    </row>
    <row r="356" spans="1:8" x14ac:dyDescent="0.2">
      <c r="A356" s="151">
        <v>1431</v>
      </c>
      <c r="B356" s="518" t="s">
        <v>3953</v>
      </c>
      <c r="C356" s="518"/>
      <c r="D356" s="518"/>
      <c r="E356" s="518"/>
      <c r="F356" s="518"/>
      <c r="G356" s="518"/>
      <c r="H356" s="519"/>
    </row>
    <row r="357" spans="1:8" x14ac:dyDescent="0.2">
      <c r="A357" s="151">
        <v>1439</v>
      </c>
      <c r="B357" s="518" t="s">
        <v>3452</v>
      </c>
      <c r="C357" s="518"/>
      <c r="D357" s="518"/>
      <c r="E357" s="518"/>
      <c r="F357" s="518"/>
      <c r="G357" s="518"/>
      <c r="H357" s="519"/>
    </row>
    <row r="358" spans="1:8" x14ac:dyDescent="0.2">
      <c r="A358" s="151">
        <v>1511</v>
      </c>
      <c r="B358" s="518" t="s">
        <v>2756</v>
      </c>
      <c r="C358" s="518"/>
      <c r="D358" s="518"/>
      <c r="E358" s="518"/>
      <c r="F358" s="518"/>
      <c r="G358" s="518"/>
      <c r="H358" s="519"/>
    </row>
    <row r="359" spans="1:8" x14ac:dyDescent="0.2">
      <c r="A359" s="151">
        <v>1512</v>
      </c>
      <c r="B359" s="518" t="s">
        <v>2757</v>
      </c>
      <c r="C359" s="518"/>
      <c r="D359" s="518"/>
      <c r="E359" s="518"/>
      <c r="F359" s="518"/>
      <c r="G359" s="518"/>
      <c r="H359" s="519"/>
    </row>
    <row r="360" spans="1:8" x14ac:dyDescent="0.2">
      <c r="A360" s="151">
        <v>1520</v>
      </c>
      <c r="B360" s="518" t="s">
        <v>2000</v>
      </c>
      <c r="C360" s="518"/>
      <c r="D360" s="518"/>
      <c r="E360" s="518"/>
      <c r="F360" s="518"/>
      <c r="G360" s="518"/>
      <c r="H360" s="519"/>
    </row>
    <row r="361" spans="1:8" x14ac:dyDescent="0.2">
      <c r="A361" s="151">
        <v>1610</v>
      </c>
      <c r="B361" s="518" t="s">
        <v>2001</v>
      </c>
      <c r="C361" s="518"/>
      <c r="D361" s="518"/>
      <c r="E361" s="518"/>
      <c r="F361" s="518"/>
      <c r="G361" s="518"/>
      <c r="H361" s="519"/>
    </row>
    <row r="362" spans="1:8" x14ac:dyDescent="0.2">
      <c r="A362" s="151">
        <v>1621</v>
      </c>
      <c r="B362" s="518" t="s">
        <v>2002</v>
      </c>
      <c r="C362" s="518"/>
      <c r="D362" s="518"/>
      <c r="E362" s="518"/>
      <c r="F362" s="518"/>
      <c r="G362" s="518"/>
      <c r="H362" s="519"/>
    </row>
    <row r="363" spans="1:8" x14ac:dyDescent="0.2">
      <c r="A363" s="151">
        <v>1622</v>
      </c>
      <c r="B363" s="518" t="s">
        <v>3042</v>
      </c>
      <c r="C363" s="518"/>
      <c r="D363" s="518"/>
      <c r="E363" s="518"/>
      <c r="F363" s="518"/>
      <c r="G363" s="518"/>
      <c r="H363" s="519"/>
    </row>
    <row r="364" spans="1:8" x14ac:dyDescent="0.2">
      <c r="A364" s="151">
        <v>1623</v>
      </c>
      <c r="B364" s="518" t="s">
        <v>3043</v>
      </c>
      <c r="C364" s="518"/>
      <c r="D364" s="518"/>
      <c r="E364" s="518"/>
      <c r="F364" s="518"/>
      <c r="G364" s="518"/>
      <c r="H364" s="519"/>
    </row>
    <row r="365" spans="1:8" x14ac:dyDescent="0.2">
      <c r="A365" s="151">
        <v>1624</v>
      </c>
      <c r="B365" s="518" t="s">
        <v>3107</v>
      </c>
      <c r="C365" s="518"/>
      <c r="D365" s="518"/>
      <c r="E365" s="518"/>
      <c r="F365" s="518"/>
      <c r="G365" s="518"/>
      <c r="H365" s="519"/>
    </row>
    <row r="366" spans="1:8" x14ac:dyDescent="0.2">
      <c r="A366" s="151">
        <v>1629</v>
      </c>
      <c r="B366" s="518" t="s">
        <v>3367</v>
      </c>
      <c r="C366" s="518"/>
      <c r="D366" s="518"/>
      <c r="E366" s="518"/>
      <c r="F366" s="518"/>
      <c r="G366" s="518"/>
      <c r="H366" s="519"/>
    </row>
    <row r="367" spans="1:8" x14ac:dyDescent="0.2">
      <c r="A367" s="151">
        <v>1711</v>
      </c>
      <c r="B367" s="518" t="s">
        <v>3108</v>
      </c>
      <c r="C367" s="518"/>
      <c r="D367" s="518"/>
      <c r="E367" s="518"/>
      <c r="F367" s="518"/>
      <c r="G367" s="518"/>
      <c r="H367" s="519"/>
    </row>
    <row r="368" spans="1:8" x14ac:dyDescent="0.2">
      <c r="A368" s="151">
        <v>1712</v>
      </c>
      <c r="B368" s="518" t="s">
        <v>3109</v>
      </c>
      <c r="C368" s="518"/>
      <c r="D368" s="518"/>
      <c r="E368" s="518"/>
      <c r="F368" s="518"/>
      <c r="G368" s="518"/>
      <c r="H368" s="519"/>
    </row>
    <row r="369" spans="1:8" x14ac:dyDescent="0.2">
      <c r="A369" s="151">
        <v>1721</v>
      </c>
      <c r="B369" s="518" t="s">
        <v>3368</v>
      </c>
      <c r="C369" s="518"/>
      <c r="D369" s="518"/>
      <c r="E369" s="518"/>
      <c r="F369" s="518"/>
      <c r="G369" s="518"/>
      <c r="H369" s="519"/>
    </row>
    <row r="370" spans="1:8" x14ac:dyDescent="0.2">
      <c r="A370" s="151">
        <v>1722</v>
      </c>
      <c r="B370" s="518" t="s">
        <v>1587</v>
      </c>
      <c r="C370" s="518"/>
      <c r="D370" s="518"/>
      <c r="E370" s="518"/>
      <c r="F370" s="518"/>
      <c r="G370" s="518"/>
      <c r="H370" s="519"/>
    </row>
    <row r="371" spans="1:8" x14ac:dyDescent="0.2">
      <c r="A371" s="151">
        <v>1723</v>
      </c>
      <c r="B371" s="518" t="s">
        <v>3110</v>
      </c>
      <c r="C371" s="518"/>
      <c r="D371" s="518"/>
      <c r="E371" s="518"/>
      <c r="F371" s="518"/>
      <c r="G371" s="518"/>
      <c r="H371" s="519"/>
    </row>
    <row r="372" spans="1:8" x14ac:dyDescent="0.2">
      <c r="A372" s="151">
        <v>1724</v>
      </c>
      <c r="B372" s="518" t="s">
        <v>3111</v>
      </c>
      <c r="C372" s="518"/>
      <c r="D372" s="518"/>
      <c r="E372" s="518"/>
      <c r="F372" s="518"/>
      <c r="G372" s="518"/>
      <c r="H372" s="519"/>
    </row>
    <row r="373" spans="1:8" x14ac:dyDescent="0.2">
      <c r="A373" s="151">
        <v>1729</v>
      </c>
      <c r="B373" s="518" t="s">
        <v>1588</v>
      </c>
      <c r="C373" s="518"/>
      <c r="D373" s="518"/>
      <c r="E373" s="518"/>
      <c r="F373" s="518"/>
      <c r="G373" s="518"/>
      <c r="H373" s="519"/>
    </row>
    <row r="374" spans="1:8" x14ac:dyDescent="0.2">
      <c r="A374" s="151">
        <v>1811</v>
      </c>
      <c r="B374" s="518" t="s">
        <v>2409</v>
      </c>
      <c r="C374" s="518"/>
      <c r="D374" s="518"/>
      <c r="E374" s="518"/>
      <c r="F374" s="518"/>
      <c r="G374" s="518"/>
      <c r="H374" s="519"/>
    </row>
    <row r="375" spans="1:8" x14ac:dyDescent="0.2">
      <c r="A375" s="151">
        <v>1812</v>
      </c>
      <c r="B375" s="518" t="s">
        <v>1589</v>
      </c>
      <c r="C375" s="518"/>
      <c r="D375" s="518"/>
      <c r="E375" s="518"/>
      <c r="F375" s="518"/>
      <c r="G375" s="518"/>
      <c r="H375" s="519"/>
    </row>
    <row r="376" spans="1:8" x14ac:dyDescent="0.2">
      <c r="A376" s="151">
        <v>1813</v>
      </c>
      <c r="B376" s="518" t="s">
        <v>1590</v>
      </c>
      <c r="C376" s="518"/>
      <c r="D376" s="518"/>
      <c r="E376" s="518"/>
      <c r="F376" s="518"/>
      <c r="G376" s="518"/>
      <c r="H376" s="519"/>
    </row>
    <row r="377" spans="1:8" x14ac:dyDescent="0.2">
      <c r="A377" s="151">
        <v>1814</v>
      </c>
      <c r="B377" s="518" t="s">
        <v>1591</v>
      </c>
      <c r="C377" s="518"/>
      <c r="D377" s="518"/>
      <c r="E377" s="518"/>
      <c r="F377" s="518"/>
      <c r="G377" s="518"/>
      <c r="H377" s="519"/>
    </row>
    <row r="378" spans="1:8" x14ac:dyDescent="0.2">
      <c r="A378" s="151">
        <v>1820</v>
      </c>
      <c r="B378" s="518" t="s">
        <v>241</v>
      </c>
      <c r="C378" s="518"/>
      <c r="D378" s="518"/>
      <c r="E378" s="518"/>
      <c r="F378" s="518"/>
      <c r="G378" s="518"/>
      <c r="H378" s="519"/>
    </row>
    <row r="379" spans="1:8" x14ac:dyDescent="0.2">
      <c r="A379" s="151">
        <v>1910</v>
      </c>
      <c r="B379" s="518" t="s">
        <v>2410</v>
      </c>
      <c r="C379" s="518"/>
      <c r="D379" s="518"/>
      <c r="E379" s="518"/>
      <c r="F379" s="518"/>
      <c r="G379" s="518"/>
      <c r="H379" s="519"/>
    </row>
    <row r="380" spans="1:8" x14ac:dyDescent="0.2">
      <c r="A380" s="151">
        <v>1920</v>
      </c>
      <c r="B380" s="518" t="s">
        <v>242</v>
      </c>
      <c r="C380" s="518"/>
      <c r="D380" s="518"/>
      <c r="E380" s="518"/>
      <c r="F380" s="518"/>
      <c r="G380" s="518"/>
      <c r="H380" s="519"/>
    </row>
    <row r="381" spans="1:8" x14ac:dyDescent="0.2">
      <c r="A381" s="151">
        <v>2011</v>
      </c>
      <c r="B381" s="518" t="s">
        <v>2579</v>
      </c>
      <c r="C381" s="518"/>
      <c r="D381" s="518"/>
      <c r="E381" s="518"/>
      <c r="F381" s="518"/>
      <c r="G381" s="518"/>
      <c r="H381" s="519"/>
    </row>
    <row r="382" spans="1:8" x14ac:dyDescent="0.2">
      <c r="A382" s="151">
        <v>2012</v>
      </c>
      <c r="B382" s="518" t="s">
        <v>339</v>
      </c>
      <c r="C382" s="518"/>
      <c r="D382" s="518"/>
      <c r="E382" s="518"/>
      <c r="F382" s="518"/>
      <c r="G382" s="518"/>
      <c r="H382" s="519"/>
    </row>
    <row r="383" spans="1:8" x14ac:dyDescent="0.2">
      <c r="A383" s="151">
        <v>2013</v>
      </c>
      <c r="B383" s="518" t="s">
        <v>403</v>
      </c>
      <c r="C383" s="518"/>
      <c r="D383" s="518"/>
      <c r="E383" s="518"/>
      <c r="F383" s="518"/>
      <c r="G383" s="518"/>
      <c r="H383" s="519"/>
    </row>
    <row r="384" spans="1:8" x14ac:dyDescent="0.2">
      <c r="A384" s="151">
        <v>2014</v>
      </c>
      <c r="B384" s="518" t="s">
        <v>2618</v>
      </c>
      <c r="C384" s="518"/>
      <c r="D384" s="518"/>
      <c r="E384" s="518"/>
      <c r="F384" s="518"/>
      <c r="G384" s="518"/>
      <c r="H384" s="519"/>
    </row>
    <row r="385" spans="1:8" x14ac:dyDescent="0.2">
      <c r="A385" s="151">
        <v>2015</v>
      </c>
      <c r="B385" s="518" t="s">
        <v>2619</v>
      </c>
      <c r="C385" s="518"/>
      <c r="D385" s="518"/>
      <c r="E385" s="518"/>
      <c r="F385" s="518"/>
      <c r="G385" s="518"/>
      <c r="H385" s="519"/>
    </row>
    <row r="386" spans="1:8" x14ac:dyDescent="0.2">
      <c r="A386" s="151">
        <v>2016</v>
      </c>
      <c r="B386" s="518" t="s">
        <v>2620</v>
      </c>
      <c r="C386" s="518"/>
      <c r="D386" s="518"/>
      <c r="E386" s="518"/>
      <c r="F386" s="518"/>
      <c r="G386" s="518"/>
      <c r="H386" s="519"/>
    </row>
    <row r="387" spans="1:8" x14ac:dyDescent="0.2">
      <c r="A387" s="151">
        <v>2017</v>
      </c>
      <c r="B387" s="518" t="s">
        <v>3353</v>
      </c>
      <c r="C387" s="518"/>
      <c r="D387" s="518"/>
      <c r="E387" s="518"/>
      <c r="F387" s="518"/>
      <c r="G387" s="518"/>
      <c r="H387" s="519"/>
    </row>
    <row r="388" spans="1:8" x14ac:dyDescent="0.2">
      <c r="A388" s="151">
        <v>2020</v>
      </c>
      <c r="B388" s="518" t="s">
        <v>2716</v>
      </c>
      <c r="C388" s="518"/>
      <c r="D388" s="518"/>
      <c r="E388" s="518"/>
      <c r="F388" s="518"/>
      <c r="G388" s="518"/>
      <c r="H388" s="519"/>
    </row>
    <row r="389" spans="1:8" x14ac:dyDescent="0.2">
      <c r="A389" s="151">
        <v>2030</v>
      </c>
      <c r="B389" s="518" t="s">
        <v>4102</v>
      </c>
      <c r="C389" s="518"/>
      <c r="D389" s="518"/>
      <c r="E389" s="518"/>
      <c r="F389" s="518"/>
      <c r="G389" s="518"/>
      <c r="H389" s="519"/>
    </row>
    <row r="390" spans="1:8" x14ac:dyDescent="0.2">
      <c r="A390" s="151">
        <v>2041</v>
      </c>
      <c r="B390" s="518" t="s">
        <v>2575</v>
      </c>
      <c r="C390" s="518"/>
      <c r="D390" s="518"/>
      <c r="E390" s="518"/>
      <c r="F390" s="518"/>
      <c r="G390" s="518"/>
      <c r="H390" s="519"/>
    </row>
    <row r="391" spans="1:8" x14ac:dyDescent="0.2">
      <c r="A391" s="151">
        <v>2042</v>
      </c>
      <c r="B391" s="518" t="s">
        <v>788</v>
      </c>
      <c r="C391" s="518"/>
      <c r="D391" s="518"/>
      <c r="E391" s="518"/>
      <c r="F391" s="518"/>
      <c r="G391" s="518"/>
      <c r="H391" s="519"/>
    </row>
    <row r="392" spans="1:8" x14ac:dyDescent="0.2">
      <c r="A392" s="151">
        <v>2051</v>
      </c>
      <c r="B392" s="518" t="s">
        <v>3488</v>
      </c>
      <c r="C392" s="518"/>
      <c r="D392" s="518"/>
      <c r="E392" s="518"/>
      <c r="F392" s="518"/>
      <c r="G392" s="518"/>
      <c r="H392" s="519"/>
    </row>
    <row r="393" spans="1:8" x14ac:dyDescent="0.2">
      <c r="A393" s="151">
        <v>2052</v>
      </c>
      <c r="B393" s="518" t="s">
        <v>789</v>
      </c>
      <c r="C393" s="518"/>
      <c r="D393" s="518"/>
      <c r="E393" s="518"/>
      <c r="F393" s="518"/>
      <c r="G393" s="518"/>
      <c r="H393" s="519"/>
    </row>
    <row r="394" spans="1:8" x14ac:dyDescent="0.2">
      <c r="A394" s="151">
        <v>2053</v>
      </c>
      <c r="B394" s="518" t="s">
        <v>3489</v>
      </c>
      <c r="C394" s="518"/>
      <c r="D394" s="518"/>
      <c r="E394" s="518"/>
      <c r="F394" s="518"/>
      <c r="G394" s="518"/>
      <c r="H394" s="519"/>
    </row>
    <row r="395" spans="1:8" x14ac:dyDescent="0.2">
      <c r="A395" s="151">
        <v>2059</v>
      </c>
      <c r="B395" s="518" t="s">
        <v>790</v>
      </c>
      <c r="C395" s="518"/>
      <c r="D395" s="518"/>
      <c r="E395" s="518"/>
      <c r="F395" s="518"/>
      <c r="G395" s="518"/>
      <c r="H395" s="519"/>
    </row>
    <row r="396" spans="1:8" x14ac:dyDescent="0.2">
      <c r="A396" s="151">
        <v>2060</v>
      </c>
      <c r="B396" s="518" t="s">
        <v>791</v>
      </c>
      <c r="C396" s="518"/>
      <c r="D396" s="518"/>
      <c r="E396" s="518"/>
      <c r="F396" s="518"/>
      <c r="G396" s="518"/>
      <c r="H396" s="519"/>
    </row>
    <row r="397" spans="1:8" x14ac:dyDescent="0.2">
      <c r="A397" s="151">
        <v>2110</v>
      </c>
      <c r="B397" s="518" t="s">
        <v>792</v>
      </c>
      <c r="C397" s="518"/>
      <c r="D397" s="518"/>
      <c r="E397" s="518"/>
      <c r="F397" s="518"/>
      <c r="G397" s="518"/>
      <c r="H397" s="519"/>
    </row>
    <row r="398" spans="1:8" x14ac:dyDescent="0.2">
      <c r="A398" s="151">
        <v>2120</v>
      </c>
      <c r="B398" s="518" t="s">
        <v>3487</v>
      </c>
      <c r="C398" s="518"/>
      <c r="D398" s="518"/>
      <c r="E398" s="518"/>
      <c r="F398" s="518"/>
      <c r="G398" s="518"/>
      <c r="H398" s="519"/>
    </row>
    <row r="399" spans="1:8" x14ac:dyDescent="0.2">
      <c r="A399" s="151">
        <v>2211</v>
      </c>
      <c r="B399" s="518" t="s">
        <v>3886</v>
      </c>
      <c r="C399" s="518"/>
      <c r="D399" s="518"/>
      <c r="E399" s="518"/>
      <c r="F399" s="518"/>
      <c r="G399" s="518"/>
      <c r="H399" s="519"/>
    </row>
    <row r="400" spans="1:8" x14ac:dyDescent="0.2">
      <c r="A400" s="151">
        <v>2219</v>
      </c>
      <c r="B400" s="518" t="s">
        <v>3490</v>
      </c>
      <c r="C400" s="518"/>
      <c r="D400" s="518"/>
      <c r="E400" s="518"/>
      <c r="F400" s="518"/>
      <c r="G400" s="518"/>
      <c r="H400" s="519"/>
    </row>
    <row r="401" spans="1:8" x14ac:dyDescent="0.2">
      <c r="A401" s="151">
        <v>2221</v>
      </c>
      <c r="B401" s="518" t="s">
        <v>3887</v>
      </c>
      <c r="C401" s="518"/>
      <c r="D401" s="518"/>
      <c r="E401" s="518"/>
      <c r="F401" s="518"/>
      <c r="G401" s="518"/>
      <c r="H401" s="519"/>
    </row>
    <row r="402" spans="1:8" x14ac:dyDescent="0.2">
      <c r="A402" s="151">
        <v>2222</v>
      </c>
      <c r="B402" s="518" t="s">
        <v>3491</v>
      </c>
      <c r="C402" s="518"/>
      <c r="D402" s="518"/>
      <c r="E402" s="518"/>
      <c r="F402" s="518"/>
      <c r="G402" s="518"/>
      <c r="H402" s="519"/>
    </row>
    <row r="403" spans="1:8" x14ac:dyDescent="0.2">
      <c r="A403" s="151">
        <v>2223</v>
      </c>
      <c r="B403" s="518" t="s">
        <v>3888</v>
      </c>
      <c r="C403" s="518"/>
      <c r="D403" s="518"/>
      <c r="E403" s="518"/>
      <c r="F403" s="518"/>
      <c r="G403" s="518"/>
      <c r="H403" s="519"/>
    </row>
    <row r="404" spans="1:8" x14ac:dyDescent="0.2">
      <c r="A404" s="151">
        <v>2229</v>
      </c>
      <c r="B404" s="518" t="s">
        <v>3889</v>
      </c>
      <c r="C404" s="518"/>
      <c r="D404" s="518"/>
      <c r="E404" s="518"/>
      <c r="F404" s="518"/>
      <c r="G404" s="518"/>
      <c r="H404" s="519"/>
    </row>
    <row r="405" spans="1:8" x14ac:dyDescent="0.2">
      <c r="A405" s="151">
        <v>2311</v>
      </c>
      <c r="B405" s="518" t="s">
        <v>2188</v>
      </c>
      <c r="C405" s="518"/>
      <c r="D405" s="518"/>
      <c r="E405" s="518"/>
      <c r="F405" s="518"/>
      <c r="G405" s="518"/>
      <c r="H405" s="519"/>
    </row>
    <row r="406" spans="1:8" x14ac:dyDescent="0.2">
      <c r="A406" s="151">
        <v>2312</v>
      </c>
      <c r="B406" s="518" t="s">
        <v>2189</v>
      </c>
      <c r="C406" s="518"/>
      <c r="D406" s="518"/>
      <c r="E406" s="518"/>
      <c r="F406" s="518"/>
      <c r="G406" s="518"/>
      <c r="H406" s="519"/>
    </row>
    <row r="407" spans="1:8" x14ac:dyDescent="0.2">
      <c r="A407" s="151">
        <v>2313</v>
      </c>
      <c r="B407" s="518" t="s">
        <v>811</v>
      </c>
      <c r="C407" s="518"/>
      <c r="D407" s="518"/>
      <c r="E407" s="518"/>
      <c r="F407" s="518"/>
      <c r="G407" s="518"/>
      <c r="H407" s="519"/>
    </row>
    <row r="408" spans="1:8" x14ac:dyDescent="0.2">
      <c r="A408" s="151">
        <v>2314</v>
      </c>
      <c r="B408" s="518" t="s">
        <v>3263</v>
      </c>
      <c r="C408" s="518"/>
      <c r="D408" s="518"/>
      <c r="E408" s="518"/>
      <c r="F408" s="518"/>
      <c r="G408" s="518"/>
      <c r="H408" s="519"/>
    </row>
    <row r="409" spans="1:8" x14ac:dyDescent="0.2">
      <c r="A409" s="151">
        <v>2319</v>
      </c>
      <c r="B409" s="518" t="s">
        <v>3890</v>
      </c>
      <c r="C409" s="518"/>
      <c r="D409" s="518"/>
      <c r="E409" s="518"/>
      <c r="F409" s="518"/>
      <c r="G409" s="518"/>
      <c r="H409" s="519"/>
    </row>
    <row r="410" spans="1:8" x14ac:dyDescent="0.2">
      <c r="A410" s="151">
        <v>2320</v>
      </c>
      <c r="B410" s="518" t="s">
        <v>3891</v>
      </c>
      <c r="C410" s="518"/>
      <c r="D410" s="518"/>
      <c r="E410" s="518"/>
      <c r="F410" s="518"/>
      <c r="G410" s="518"/>
      <c r="H410" s="519"/>
    </row>
    <row r="411" spans="1:8" x14ac:dyDescent="0.2">
      <c r="A411" s="151">
        <v>2331</v>
      </c>
      <c r="B411" s="518" t="s">
        <v>3567</v>
      </c>
      <c r="C411" s="518"/>
      <c r="D411" s="518"/>
      <c r="E411" s="518"/>
      <c r="F411" s="518"/>
      <c r="G411" s="518"/>
      <c r="H411" s="519"/>
    </row>
    <row r="412" spans="1:8" x14ac:dyDescent="0.2">
      <c r="A412" s="151">
        <v>2332</v>
      </c>
      <c r="B412" s="518" t="s">
        <v>1367</v>
      </c>
      <c r="C412" s="518"/>
      <c r="D412" s="518"/>
      <c r="E412" s="518"/>
      <c r="F412" s="518"/>
      <c r="G412" s="518"/>
      <c r="H412" s="519"/>
    </row>
    <row r="413" spans="1:8" x14ac:dyDescent="0.2">
      <c r="A413" s="151">
        <v>2341</v>
      </c>
      <c r="B413" s="518" t="s">
        <v>4069</v>
      </c>
      <c r="C413" s="518"/>
      <c r="D413" s="518"/>
      <c r="E413" s="518"/>
      <c r="F413" s="518"/>
      <c r="G413" s="518"/>
      <c r="H413" s="519"/>
    </row>
    <row r="414" spans="1:8" x14ac:dyDescent="0.2">
      <c r="A414" s="151">
        <v>2342</v>
      </c>
      <c r="B414" s="518" t="s">
        <v>4070</v>
      </c>
      <c r="C414" s="518"/>
      <c r="D414" s="518"/>
      <c r="E414" s="518"/>
      <c r="F414" s="518"/>
      <c r="G414" s="518"/>
      <c r="H414" s="519"/>
    </row>
    <row r="415" spans="1:8" x14ac:dyDescent="0.2">
      <c r="A415" s="151">
        <v>2343</v>
      </c>
      <c r="B415" s="518" t="s">
        <v>4071</v>
      </c>
      <c r="C415" s="518"/>
      <c r="D415" s="518"/>
      <c r="E415" s="518"/>
      <c r="F415" s="518"/>
      <c r="G415" s="518"/>
      <c r="H415" s="519"/>
    </row>
    <row r="416" spans="1:8" x14ac:dyDescent="0.2">
      <c r="A416" s="151">
        <v>2344</v>
      </c>
      <c r="B416" s="518" t="s">
        <v>1699</v>
      </c>
      <c r="C416" s="518"/>
      <c r="D416" s="518"/>
      <c r="E416" s="518"/>
      <c r="F416" s="518"/>
      <c r="G416" s="518"/>
      <c r="H416" s="519"/>
    </row>
    <row r="417" spans="1:8" x14ac:dyDescent="0.2">
      <c r="A417" s="151">
        <v>2349</v>
      </c>
      <c r="B417" s="518" t="s">
        <v>2302</v>
      </c>
      <c r="C417" s="518"/>
      <c r="D417" s="518"/>
      <c r="E417" s="518"/>
      <c r="F417" s="518"/>
      <c r="G417" s="518"/>
      <c r="H417" s="519"/>
    </row>
    <row r="418" spans="1:8" x14ac:dyDescent="0.2">
      <c r="A418" s="151">
        <v>2351</v>
      </c>
      <c r="B418" s="518" t="s">
        <v>3568</v>
      </c>
      <c r="C418" s="518"/>
      <c r="D418" s="518"/>
      <c r="E418" s="518"/>
      <c r="F418" s="518"/>
      <c r="G418" s="518"/>
      <c r="H418" s="519"/>
    </row>
    <row r="419" spans="1:8" x14ac:dyDescent="0.2">
      <c r="A419" s="151">
        <v>2352</v>
      </c>
      <c r="B419" s="518" t="s">
        <v>2303</v>
      </c>
      <c r="C419" s="518"/>
      <c r="D419" s="518"/>
      <c r="E419" s="518"/>
      <c r="F419" s="518"/>
      <c r="G419" s="518"/>
      <c r="H419" s="519"/>
    </row>
    <row r="420" spans="1:8" x14ac:dyDescent="0.2">
      <c r="A420" s="151">
        <v>2361</v>
      </c>
      <c r="B420" s="518" t="s">
        <v>2304</v>
      </c>
      <c r="C420" s="518"/>
      <c r="D420" s="518"/>
      <c r="E420" s="518"/>
      <c r="F420" s="518"/>
      <c r="G420" s="518"/>
      <c r="H420" s="519"/>
    </row>
    <row r="421" spans="1:8" x14ac:dyDescent="0.2">
      <c r="A421" s="151">
        <v>2362</v>
      </c>
      <c r="B421" s="518" t="s">
        <v>2305</v>
      </c>
      <c r="C421" s="518"/>
      <c r="D421" s="518"/>
      <c r="E421" s="518"/>
      <c r="F421" s="518"/>
      <c r="G421" s="518"/>
      <c r="H421" s="519"/>
    </row>
    <row r="422" spans="1:8" x14ac:dyDescent="0.2">
      <c r="A422" s="151">
        <v>2363</v>
      </c>
      <c r="B422" s="518" t="s">
        <v>769</v>
      </c>
      <c r="C422" s="518"/>
      <c r="D422" s="518"/>
      <c r="E422" s="518"/>
      <c r="F422" s="518"/>
      <c r="G422" s="518"/>
      <c r="H422" s="519"/>
    </row>
    <row r="423" spans="1:8" x14ac:dyDescent="0.2">
      <c r="A423" s="151">
        <v>2364</v>
      </c>
      <c r="B423" s="518" t="s">
        <v>770</v>
      </c>
      <c r="C423" s="518"/>
      <c r="D423" s="518"/>
      <c r="E423" s="518"/>
      <c r="F423" s="518"/>
      <c r="G423" s="518"/>
      <c r="H423" s="519"/>
    </row>
    <row r="424" spans="1:8" x14ac:dyDescent="0.2">
      <c r="A424" s="151">
        <v>2365</v>
      </c>
      <c r="B424" s="518" t="s">
        <v>771</v>
      </c>
      <c r="C424" s="518"/>
      <c r="D424" s="518"/>
      <c r="E424" s="518"/>
      <c r="F424" s="518"/>
      <c r="G424" s="518"/>
      <c r="H424" s="519"/>
    </row>
    <row r="425" spans="1:8" x14ac:dyDescent="0.2">
      <c r="A425" s="151">
        <v>2369</v>
      </c>
      <c r="B425" s="518" t="s">
        <v>2306</v>
      </c>
      <c r="C425" s="518"/>
      <c r="D425" s="518"/>
      <c r="E425" s="518"/>
      <c r="F425" s="518"/>
      <c r="G425" s="518"/>
      <c r="H425" s="519"/>
    </row>
    <row r="426" spans="1:8" x14ac:dyDescent="0.2">
      <c r="A426" s="151">
        <v>2370</v>
      </c>
      <c r="B426" s="518" t="s">
        <v>2307</v>
      </c>
      <c r="C426" s="518"/>
      <c r="D426" s="518"/>
      <c r="E426" s="518"/>
      <c r="F426" s="518"/>
      <c r="G426" s="518"/>
      <c r="H426" s="519"/>
    </row>
    <row r="427" spans="1:8" x14ac:dyDescent="0.2">
      <c r="A427" s="151">
        <v>2391</v>
      </c>
      <c r="B427" s="518" t="s">
        <v>1511</v>
      </c>
      <c r="C427" s="518"/>
      <c r="D427" s="518"/>
      <c r="E427" s="518"/>
      <c r="F427" s="518"/>
      <c r="G427" s="518"/>
      <c r="H427" s="519"/>
    </row>
    <row r="428" spans="1:8" x14ac:dyDescent="0.2">
      <c r="A428" s="151">
        <v>2399</v>
      </c>
      <c r="B428" s="518" t="s">
        <v>2308</v>
      </c>
      <c r="C428" s="518"/>
      <c r="D428" s="518"/>
      <c r="E428" s="518"/>
      <c r="F428" s="518"/>
      <c r="G428" s="518"/>
      <c r="H428" s="519"/>
    </row>
    <row r="429" spans="1:8" x14ac:dyDescent="0.2">
      <c r="A429" s="151">
        <v>2410</v>
      </c>
      <c r="B429" s="518" t="s">
        <v>2309</v>
      </c>
      <c r="C429" s="518"/>
      <c r="D429" s="518"/>
      <c r="E429" s="518"/>
      <c r="F429" s="518"/>
      <c r="G429" s="518"/>
      <c r="H429" s="519"/>
    </row>
    <row r="430" spans="1:8" x14ac:dyDescent="0.2">
      <c r="A430" s="151">
        <v>2420</v>
      </c>
      <c r="B430" s="518" t="s">
        <v>2310</v>
      </c>
      <c r="C430" s="518"/>
      <c r="D430" s="518"/>
      <c r="E430" s="518"/>
      <c r="F430" s="518"/>
      <c r="G430" s="518"/>
      <c r="H430" s="519"/>
    </row>
    <row r="431" spans="1:8" x14ac:dyDescent="0.2">
      <c r="A431" s="151">
        <v>2431</v>
      </c>
      <c r="B431" s="518" t="s">
        <v>2311</v>
      </c>
      <c r="C431" s="518"/>
      <c r="D431" s="518"/>
      <c r="E431" s="518"/>
      <c r="F431" s="518"/>
      <c r="G431" s="518"/>
      <c r="H431" s="519"/>
    </row>
    <row r="432" spans="1:8" x14ac:dyDescent="0.2">
      <c r="A432" s="151">
        <v>2432</v>
      </c>
      <c r="B432" s="518" t="s">
        <v>1602</v>
      </c>
      <c r="C432" s="518"/>
      <c r="D432" s="518"/>
      <c r="E432" s="518"/>
      <c r="F432" s="518"/>
      <c r="G432" s="518"/>
      <c r="H432" s="519"/>
    </row>
    <row r="433" spans="1:8" x14ac:dyDescent="0.2">
      <c r="A433" s="151">
        <v>2433</v>
      </c>
      <c r="B433" s="518" t="s">
        <v>1603</v>
      </c>
      <c r="C433" s="518"/>
      <c r="D433" s="518"/>
      <c r="E433" s="518"/>
      <c r="F433" s="518"/>
      <c r="G433" s="518"/>
      <c r="H433" s="519"/>
    </row>
    <row r="434" spans="1:8" x14ac:dyDescent="0.2">
      <c r="A434" s="151">
        <v>2434</v>
      </c>
      <c r="B434" s="518" t="s">
        <v>1604</v>
      </c>
      <c r="C434" s="518"/>
      <c r="D434" s="518"/>
      <c r="E434" s="518"/>
      <c r="F434" s="518"/>
      <c r="G434" s="518"/>
      <c r="H434" s="519"/>
    </row>
    <row r="435" spans="1:8" x14ac:dyDescent="0.2">
      <c r="A435" s="151">
        <v>2441</v>
      </c>
      <c r="B435" s="518" t="s">
        <v>1512</v>
      </c>
      <c r="C435" s="518"/>
      <c r="D435" s="518"/>
      <c r="E435" s="518"/>
      <c r="F435" s="518"/>
      <c r="G435" s="518"/>
      <c r="H435" s="519"/>
    </row>
    <row r="436" spans="1:8" x14ac:dyDescent="0.2">
      <c r="A436" s="151">
        <v>2442</v>
      </c>
      <c r="B436" s="518" t="s">
        <v>1513</v>
      </c>
      <c r="C436" s="518"/>
      <c r="D436" s="518"/>
      <c r="E436" s="518"/>
      <c r="F436" s="518"/>
      <c r="G436" s="518"/>
      <c r="H436" s="519"/>
    </row>
    <row r="437" spans="1:8" x14ac:dyDescent="0.2">
      <c r="A437" s="151">
        <v>2443</v>
      </c>
      <c r="B437" s="518" t="s">
        <v>1605</v>
      </c>
      <c r="C437" s="518"/>
      <c r="D437" s="518"/>
      <c r="E437" s="518"/>
      <c r="F437" s="518"/>
      <c r="G437" s="518"/>
      <c r="H437" s="519"/>
    </row>
    <row r="438" spans="1:8" x14ac:dyDescent="0.2">
      <c r="A438" s="151">
        <v>2444</v>
      </c>
      <c r="B438" s="518" t="s">
        <v>1514</v>
      </c>
      <c r="C438" s="518"/>
      <c r="D438" s="518"/>
      <c r="E438" s="518"/>
      <c r="F438" s="518"/>
      <c r="G438" s="518"/>
      <c r="H438" s="519"/>
    </row>
    <row r="439" spans="1:8" x14ac:dyDescent="0.2">
      <c r="A439" s="151">
        <v>2445</v>
      </c>
      <c r="B439" s="518" t="s">
        <v>1515</v>
      </c>
      <c r="C439" s="518"/>
      <c r="D439" s="518"/>
      <c r="E439" s="518"/>
      <c r="F439" s="518"/>
      <c r="G439" s="518"/>
      <c r="H439" s="519"/>
    </row>
    <row r="440" spans="1:8" x14ac:dyDescent="0.2">
      <c r="A440" s="151">
        <v>2446</v>
      </c>
      <c r="B440" s="518" t="s">
        <v>1606</v>
      </c>
      <c r="C440" s="518"/>
      <c r="D440" s="518"/>
      <c r="E440" s="518"/>
      <c r="F440" s="518"/>
      <c r="G440" s="518"/>
      <c r="H440" s="519"/>
    </row>
    <row r="441" spans="1:8" x14ac:dyDescent="0.2">
      <c r="A441" s="151">
        <v>2451</v>
      </c>
      <c r="B441" s="518" t="s">
        <v>1516</v>
      </c>
      <c r="C441" s="518"/>
      <c r="D441" s="518"/>
      <c r="E441" s="518"/>
      <c r="F441" s="518"/>
      <c r="G441" s="518"/>
      <c r="H441" s="519"/>
    </row>
    <row r="442" spans="1:8" x14ac:dyDescent="0.2">
      <c r="A442" s="151">
        <v>2452</v>
      </c>
      <c r="B442" s="518" t="s">
        <v>1517</v>
      </c>
      <c r="C442" s="518"/>
      <c r="D442" s="518"/>
      <c r="E442" s="518"/>
      <c r="F442" s="518"/>
      <c r="G442" s="518"/>
      <c r="H442" s="519"/>
    </row>
    <row r="443" spans="1:8" x14ac:dyDescent="0.2">
      <c r="A443" s="151">
        <v>2453</v>
      </c>
      <c r="B443" s="518" t="s">
        <v>1607</v>
      </c>
      <c r="C443" s="518"/>
      <c r="D443" s="518"/>
      <c r="E443" s="518"/>
      <c r="F443" s="518"/>
      <c r="G443" s="518"/>
      <c r="H443" s="519"/>
    </row>
    <row r="444" spans="1:8" x14ac:dyDescent="0.2">
      <c r="A444" s="151">
        <v>2454</v>
      </c>
      <c r="B444" s="518" t="s">
        <v>1608</v>
      </c>
      <c r="C444" s="518"/>
      <c r="D444" s="518"/>
      <c r="E444" s="518"/>
      <c r="F444" s="518"/>
      <c r="G444" s="518"/>
      <c r="H444" s="519"/>
    </row>
    <row r="445" spans="1:8" x14ac:dyDescent="0.2">
      <c r="A445" s="151">
        <v>2511</v>
      </c>
      <c r="B445" s="518" t="s">
        <v>3515</v>
      </c>
      <c r="C445" s="518"/>
      <c r="D445" s="518"/>
      <c r="E445" s="518"/>
      <c r="F445" s="518"/>
      <c r="G445" s="518"/>
      <c r="H445" s="519"/>
    </row>
    <row r="446" spans="1:8" x14ac:dyDescent="0.2">
      <c r="A446" s="151">
        <v>2512</v>
      </c>
      <c r="B446" s="518" t="s">
        <v>3516</v>
      </c>
      <c r="C446" s="518"/>
      <c r="D446" s="518"/>
      <c r="E446" s="518"/>
      <c r="F446" s="518"/>
      <c r="G446" s="518"/>
      <c r="H446" s="519"/>
    </row>
    <row r="447" spans="1:8" x14ac:dyDescent="0.2">
      <c r="A447" s="151">
        <v>2521</v>
      </c>
      <c r="B447" s="518" t="s">
        <v>663</v>
      </c>
      <c r="C447" s="518"/>
      <c r="D447" s="518"/>
      <c r="E447" s="518"/>
      <c r="F447" s="518"/>
      <c r="G447" s="518"/>
      <c r="H447" s="519"/>
    </row>
    <row r="448" spans="1:8" x14ac:dyDescent="0.2">
      <c r="A448" s="151">
        <v>2529</v>
      </c>
      <c r="B448" s="518" t="s">
        <v>1089</v>
      </c>
      <c r="C448" s="518"/>
      <c r="D448" s="518"/>
      <c r="E448" s="518"/>
      <c r="F448" s="518"/>
      <c r="G448" s="518"/>
      <c r="H448" s="519"/>
    </row>
    <row r="449" spans="1:8" x14ac:dyDescent="0.2">
      <c r="A449" s="151">
        <v>2530</v>
      </c>
      <c r="B449" s="518" t="s">
        <v>2572</v>
      </c>
      <c r="C449" s="518"/>
      <c r="D449" s="518"/>
      <c r="E449" s="518"/>
      <c r="F449" s="518"/>
      <c r="G449" s="518"/>
      <c r="H449" s="519"/>
    </row>
    <row r="450" spans="1:8" x14ac:dyDescent="0.2">
      <c r="A450" s="151">
        <v>2540</v>
      </c>
      <c r="B450" s="518" t="s">
        <v>4137</v>
      </c>
      <c r="C450" s="518"/>
      <c r="D450" s="518"/>
      <c r="E450" s="518"/>
      <c r="F450" s="518"/>
      <c r="G450" s="518"/>
      <c r="H450" s="519"/>
    </row>
    <row r="451" spans="1:8" x14ac:dyDescent="0.2">
      <c r="A451" s="151">
        <v>2550</v>
      </c>
      <c r="B451" s="518" t="s">
        <v>4138</v>
      </c>
      <c r="C451" s="518"/>
      <c r="D451" s="518"/>
      <c r="E451" s="518"/>
      <c r="F451" s="518"/>
      <c r="G451" s="518"/>
      <c r="H451" s="519"/>
    </row>
    <row r="452" spans="1:8" x14ac:dyDescent="0.2">
      <c r="A452" s="151">
        <v>2561</v>
      </c>
      <c r="B452" s="518" t="s">
        <v>4139</v>
      </c>
      <c r="C452" s="518"/>
      <c r="D452" s="518"/>
      <c r="E452" s="518"/>
      <c r="F452" s="518"/>
      <c r="G452" s="518"/>
      <c r="H452" s="519"/>
    </row>
    <row r="453" spans="1:8" x14ac:dyDescent="0.2">
      <c r="A453" s="151">
        <v>2562</v>
      </c>
      <c r="B453" s="518" t="s">
        <v>4140</v>
      </c>
      <c r="C453" s="518"/>
      <c r="D453" s="518"/>
      <c r="E453" s="518"/>
      <c r="F453" s="518"/>
      <c r="G453" s="518"/>
      <c r="H453" s="519"/>
    </row>
    <row r="454" spans="1:8" x14ac:dyDescent="0.2">
      <c r="A454" s="151">
        <v>2571</v>
      </c>
      <c r="B454" s="518" t="s">
        <v>987</v>
      </c>
      <c r="C454" s="518"/>
      <c r="D454" s="518"/>
      <c r="E454" s="518"/>
      <c r="F454" s="518"/>
      <c r="G454" s="518"/>
      <c r="H454" s="519"/>
    </row>
    <row r="455" spans="1:8" x14ac:dyDescent="0.2">
      <c r="A455" s="151">
        <v>2572</v>
      </c>
      <c r="B455" s="518" t="s">
        <v>989</v>
      </c>
      <c r="C455" s="518"/>
      <c r="D455" s="518"/>
      <c r="E455" s="518"/>
      <c r="F455" s="518"/>
      <c r="G455" s="518"/>
      <c r="H455" s="519"/>
    </row>
    <row r="456" spans="1:8" x14ac:dyDescent="0.2">
      <c r="A456" s="151">
        <v>2573</v>
      </c>
      <c r="B456" s="518" t="s">
        <v>988</v>
      </c>
      <c r="C456" s="518"/>
      <c r="D456" s="518"/>
      <c r="E456" s="518"/>
      <c r="F456" s="518"/>
      <c r="G456" s="518"/>
      <c r="H456" s="519"/>
    </row>
    <row r="457" spans="1:8" x14ac:dyDescent="0.2">
      <c r="A457" s="151">
        <v>2591</v>
      </c>
      <c r="B457" s="518" t="s">
        <v>4141</v>
      </c>
      <c r="C457" s="518"/>
      <c r="D457" s="518"/>
      <c r="E457" s="518"/>
      <c r="F457" s="518"/>
      <c r="G457" s="518"/>
      <c r="H457" s="519"/>
    </row>
    <row r="458" spans="1:8" x14ac:dyDescent="0.2">
      <c r="A458" s="151">
        <v>2592</v>
      </c>
      <c r="B458" s="518" t="s">
        <v>4142</v>
      </c>
      <c r="C458" s="518"/>
      <c r="D458" s="518"/>
      <c r="E458" s="518"/>
      <c r="F458" s="518"/>
      <c r="G458" s="518"/>
      <c r="H458" s="519"/>
    </row>
    <row r="459" spans="1:8" x14ac:dyDescent="0.2">
      <c r="A459" s="151">
        <v>2593</v>
      </c>
      <c r="B459" s="518" t="s">
        <v>4143</v>
      </c>
      <c r="C459" s="518"/>
      <c r="D459" s="518"/>
      <c r="E459" s="518"/>
      <c r="F459" s="518"/>
      <c r="G459" s="518"/>
      <c r="H459" s="519"/>
    </row>
    <row r="460" spans="1:8" x14ac:dyDescent="0.2">
      <c r="A460" s="151">
        <v>2594</v>
      </c>
      <c r="B460" s="518" t="s">
        <v>4144</v>
      </c>
      <c r="C460" s="518"/>
      <c r="D460" s="518"/>
      <c r="E460" s="518"/>
      <c r="F460" s="518"/>
      <c r="G460" s="518"/>
      <c r="H460" s="519"/>
    </row>
    <row r="461" spans="1:8" x14ac:dyDescent="0.2">
      <c r="A461" s="151">
        <v>2599</v>
      </c>
      <c r="B461" s="518" t="s">
        <v>3692</v>
      </c>
      <c r="C461" s="518"/>
      <c r="D461" s="518"/>
      <c r="E461" s="518"/>
      <c r="F461" s="518"/>
      <c r="G461" s="518"/>
      <c r="H461" s="519"/>
    </row>
    <row r="462" spans="1:8" x14ac:dyDescent="0.2">
      <c r="A462" s="151">
        <v>2611</v>
      </c>
      <c r="B462" s="518" t="s">
        <v>3693</v>
      </c>
      <c r="C462" s="518"/>
      <c r="D462" s="518"/>
      <c r="E462" s="518"/>
      <c r="F462" s="518"/>
      <c r="G462" s="518"/>
      <c r="H462" s="519"/>
    </row>
    <row r="463" spans="1:8" x14ac:dyDescent="0.2">
      <c r="A463" s="151">
        <v>2612</v>
      </c>
      <c r="B463" s="518" t="s">
        <v>1824</v>
      </c>
      <c r="C463" s="518"/>
      <c r="D463" s="518"/>
      <c r="E463" s="518"/>
      <c r="F463" s="518"/>
      <c r="G463" s="518"/>
      <c r="H463" s="519"/>
    </row>
    <row r="464" spans="1:8" x14ac:dyDescent="0.2">
      <c r="A464" s="151">
        <v>2620</v>
      </c>
      <c r="B464" s="518" t="s">
        <v>1655</v>
      </c>
      <c r="C464" s="518"/>
      <c r="D464" s="518"/>
      <c r="E464" s="518"/>
      <c r="F464" s="518"/>
      <c r="G464" s="518"/>
      <c r="H464" s="519"/>
    </row>
    <row r="465" spans="1:8" x14ac:dyDescent="0.2">
      <c r="A465" s="151">
        <v>2630</v>
      </c>
      <c r="B465" s="518" t="s">
        <v>1656</v>
      </c>
      <c r="C465" s="518"/>
      <c r="D465" s="518"/>
      <c r="E465" s="518"/>
      <c r="F465" s="518"/>
      <c r="G465" s="518"/>
      <c r="H465" s="519"/>
    </row>
    <row r="466" spans="1:8" x14ac:dyDescent="0.2">
      <c r="A466" s="151">
        <v>2640</v>
      </c>
      <c r="B466" s="518" t="s">
        <v>1657</v>
      </c>
      <c r="C466" s="518"/>
      <c r="D466" s="518"/>
      <c r="E466" s="518"/>
      <c r="F466" s="518"/>
      <c r="G466" s="518"/>
      <c r="H466" s="519"/>
    </row>
    <row r="467" spans="1:8" x14ac:dyDescent="0.2">
      <c r="A467" s="151">
        <v>2651</v>
      </c>
      <c r="B467" s="518" t="s">
        <v>1658</v>
      </c>
      <c r="C467" s="518"/>
      <c r="D467" s="518"/>
      <c r="E467" s="518"/>
      <c r="F467" s="518"/>
      <c r="G467" s="518"/>
      <c r="H467" s="519"/>
    </row>
    <row r="468" spans="1:8" x14ac:dyDescent="0.2">
      <c r="A468" s="151">
        <v>2652</v>
      </c>
      <c r="B468" s="518" t="s">
        <v>1659</v>
      </c>
      <c r="C468" s="518"/>
      <c r="D468" s="518"/>
      <c r="E468" s="518"/>
      <c r="F468" s="518"/>
      <c r="G468" s="518"/>
      <c r="H468" s="519"/>
    </row>
    <row r="469" spans="1:8" x14ac:dyDescent="0.2">
      <c r="A469" s="151">
        <v>2660</v>
      </c>
      <c r="B469" s="518" t="s">
        <v>1660</v>
      </c>
      <c r="C469" s="518"/>
      <c r="D469" s="518"/>
      <c r="E469" s="518"/>
      <c r="F469" s="518"/>
      <c r="G469" s="518"/>
      <c r="H469" s="519"/>
    </row>
    <row r="470" spans="1:8" x14ac:dyDescent="0.2">
      <c r="A470" s="151">
        <v>2670</v>
      </c>
      <c r="B470" s="518" t="s">
        <v>3432</v>
      </c>
      <c r="C470" s="518"/>
      <c r="D470" s="518"/>
      <c r="E470" s="518"/>
      <c r="F470" s="518"/>
      <c r="G470" s="518"/>
      <c r="H470" s="519"/>
    </row>
    <row r="471" spans="1:8" x14ac:dyDescent="0.2">
      <c r="A471" s="151">
        <v>2680</v>
      </c>
      <c r="B471" s="518" t="s">
        <v>3433</v>
      </c>
      <c r="C471" s="518"/>
      <c r="D471" s="518"/>
      <c r="E471" s="518"/>
      <c r="F471" s="518"/>
      <c r="G471" s="518"/>
      <c r="H471" s="519"/>
    </row>
    <row r="472" spans="1:8" x14ac:dyDescent="0.2">
      <c r="A472" s="151">
        <v>2711</v>
      </c>
      <c r="B472" s="518" t="s">
        <v>3434</v>
      </c>
      <c r="C472" s="518"/>
      <c r="D472" s="518"/>
      <c r="E472" s="518"/>
      <c r="F472" s="518"/>
      <c r="G472" s="518"/>
      <c r="H472" s="519"/>
    </row>
    <row r="473" spans="1:8" x14ac:dyDescent="0.2">
      <c r="A473" s="151">
        <v>2712</v>
      </c>
      <c r="B473" s="518" t="s">
        <v>3435</v>
      </c>
      <c r="C473" s="518"/>
      <c r="D473" s="518"/>
      <c r="E473" s="518"/>
      <c r="F473" s="518"/>
      <c r="G473" s="518"/>
      <c r="H473" s="519"/>
    </row>
    <row r="474" spans="1:8" x14ac:dyDescent="0.2">
      <c r="A474" s="151">
        <v>2720</v>
      </c>
      <c r="B474" s="518" t="s">
        <v>3436</v>
      </c>
      <c r="C474" s="518"/>
      <c r="D474" s="518"/>
      <c r="E474" s="518"/>
      <c r="F474" s="518"/>
      <c r="G474" s="518"/>
      <c r="H474" s="519"/>
    </row>
    <row r="475" spans="1:8" x14ac:dyDescent="0.2">
      <c r="A475" s="151">
        <v>2731</v>
      </c>
      <c r="B475" s="518" t="s">
        <v>3223</v>
      </c>
      <c r="C475" s="518"/>
      <c r="D475" s="518"/>
      <c r="E475" s="518"/>
      <c r="F475" s="518"/>
      <c r="G475" s="518"/>
      <c r="H475" s="519"/>
    </row>
    <row r="476" spans="1:8" x14ac:dyDescent="0.2">
      <c r="A476" s="151">
        <v>2732</v>
      </c>
      <c r="B476" s="518" t="s">
        <v>3224</v>
      </c>
      <c r="C476" s="518"/>
      <c r="D476" s="518"/>
      <c r="E476" s="518"/>
      <c r="F476" s="518"/>
      <c r="G476" s="518"/>
      <c r="H476" s="519"/>
    </row>
    <row r="477" spans="1:8" x14ac:dyDescent="0.2">
      <c r="A477" s="151">
        <v>2733</v>
      </c>
      <c r="B477" s="518" t="s">
        <v>126</v>
      </c>
      <c r="C477" s="518"/>
      <c r="D477" s="518"/>
      <c r="E477" s="518"/>
      <c r="F477" s="518"/>
      <c r="G477" s="518"/>
      <c r="H477" s="519"/>
    </row>
    <row r="478" spans="1:8" x14ac:dyDescent="0.2">
      <c r="A478" s="151">
        <v>2740</v>
      </c>
      <c r="B478" s="518" t="s">
        <v>2452</v>
      </c>
      <c r="C478" s="518"/>
      <c r="D478" s="518"/>
      <c r="E478" s="518"/>
      <c r="F478" s="518"/>
      <c r="G478" s="518"/>
      <c r="H478" s="519"/>
    </row>
    <row r="479" spans="1:8" x14ac:dyDescent="0.2">
      <c r="A479" s="151">
        <v>2751</v>
      </c>
      <c r="B479" s="518" t="s">
        <v>2453</v>
      </c>
      <c r="C479" s="518"/>
      <c r="D479" s="518"/>
      <c r="E479" s="518"/>
      <c r="F479" s="518"/>
      <c r="G479" s="518"/>
      <c r="H479" s="519"/>
    </row>
    <row r="480" spans="1:8" x14ac:dyDescent="0.2">
      <c r="A480" s="151">
        <v>2752</v>
      </c>
      <c r="B480" s="518" t="s">
        <v>2454</v>
      </c>
      <c r="C480" s="518"/>
      <c r="D480" s="518"/>
      <c r="E480" s="518"/>
      <c r="F480" s="518"/>
      <c r="G480" s="518"/>
      <c r="H480" s="519"/>
    </row>
    <row r="481" spans="1:8" x14ac:dyDescent="0.2">
      <c r="A481" s="151">
        <v>2790</v>
      </c>
      <c r="B481" s="518" t="s">
        <v>2455</v>
      </c>
      <c r="C481" s="518"/>
      <c r="D481" s="518"/>
      <c r="E481" s="518"/>
      <c r="F481" s="518"/>
      <c r="G481" s="518"/>
      <c r="H481" s="519"/>
    </row>
    <row r="482" spans="1:8" x14ac:dyDescent="0.2">
      <c r="A482" s="151">
        <v>2811</v>
      </c>
      <c r="B482" s="518" t="s">
        <v>4013</v>
      </c>
      <c r="C482" s="518"/>
      <c r="D482" s="518"/>
      <c r="E482" s="518"/>
      <c r="F482" s="518"/>
      <c r="G482" s="518"/>
      <c r="H482" s="519"/>
    </row>
    <row r="483" spans="1:8" x14ac:dyDescent="0.2">
      <c r="A483" s="151">
        <v>2812</v>
      </c>
      <c r="B483" s="518" t="s">
        <v>4014</v>
      </c>
      <c r="C483" s="518"/>
      <c r="D483" s="518"/>
      <c r="E483" s="518"/>
      <c r="F483" s="518"/>
      <c r="G483" s="518"/>
      <c r="H483" s="519"/>
    </row>
    <row r="484" spans="1:8" x14ac:dyDescent="0.2">
      <c r="A484" s="151">
        <v>2813</v>
      </c>
      <c r="B484" s="518" t="s">
        <v>4015</v>
      </c>
      <c r="C484" s="518"/>
      <c r="D484" s="518"/>
      <c r="E484" s="518"/>
      <c r="F484" s="518"/>
      <c r="G484" s="518"/>
      <c r="H484" s="519"/>
    </row>
    <row r="485" spans="1:8" x14ac:dyDescent="0.2">
      <c r="A485" s="151">
        <v>2814</v>
      </c>
      <c r="B485" s="518" t="s">
        <v>2332</v>
      </c>
      <c r="C485" s="518"/>
      <c r="D485" s="518"/>
      <c r="E485" s="518"/>
      <c r="F485" s="518"/>
      <c r="G485" s="518"/>
      <c r="H485" s="519"/>
    </row>
    <row r="486" spans="1:8" x14ac:dyDescent="0.2">
      <c r="A486" s="151">
        <v>2815</v>
      </c>
      <c r="B486" s="518" t="s">
        <v>3319</v>
      </c>
      <c r="C486" s="518"/>
      <c r="D486" s="518"/>
      <c r="E486" s="518"/>
      <c r="F486" s="518"/>
      <c r="G486" s="518"/>
      <c r="H486" s="519"/>
    </row>
    <row r="487" spans="1:8" x14ac:dyDescent="0.2">
      <c r="A487" s="151">
        <v>2821</v>
      </c>
      <c r="B487" s="518" t="s">
        <v>1878</v>
      </c>
      <c r="C487" s="518"/>
      <c r="D487" s="518"/>
      <c r="E487" s="518"/>
      <c r="F487" s="518"/>
      <c r="G487" s="518"/>
      <c r="H487" s="519"/>
    </row>
    <row r="488" spans="1:8" x14ac:dyDescent="0.2">
      <c r="A488" s="151">
        <v>2822</v>
      </c>
      <c r="B488" s="518" t="s">
        <v>990</v>
      </c>
      <c r="C488" s="518"/>
      <c r="D488" s="518"/>
      <c r="E488" s="518"/>
      <c r="F488" s="518"/>
      <c r="G488" s="518"/>
      <c r="H488" s="519"/>
    </row>
    <row r="489" spans="1:8" x14ac:dyDescent="0.2">
      <c r="A489" s="151">
        <v>2823</v>
      </c>
      <c r="B489" s="518" t="s">
        <v>2228</v>
      </c>
      <c r="C489" s="518"/>
      <c r="D489" s="518"/>
      <c r="E489" s="518"/>
      <c r="F489" s="518"/>
      <c r="G489" s="518"/>
      <c r="H489" s="519"/>
    </row>
    <row r="490" spans="1:8" x14ac:dyDescent="0.2">
      <c r="A490" s="151">
        <v>2824</v>
      </c>
      <c r="B490" s="518" t="s">
        <v>2229</v>
      </c>
      <c r="C490" s="518"/>
      <c r="D490" s="518"/>
      <c r="E490" s="518"/>
      <c r="F490" s="518"/>
      <c r="G490" s="518"/>
      <c r="H490" s="519"/>
    </row>
    <row r="491" spans="1:8" x14ac:dyDescent="0.2">
      <c r="A491" s="151">
        <v>2825</v>
      </c>
      <c r="B491" s="518" t="s">
        <v>2230</v>
      </c>
      <c r="C491" s="518"/>
      <c r="D491" s="518"/>
      <c r="E491" s="518"/>
      <c r="F491" s="518"/>
      <c r="G491" s="518"/>
      <c r="H491" s="519"/>
    </row>
    <row r="492" spans="1:8" x14ac:dyDescent="0.2">
      <c r="A492" s="151">
        <v>2829</v>
      </c>
      <c r="B492" s="518" t="s">
        <v>2231</v>
      </c>
      <c r="C492" s="518"/>
      <c r="D492" s="518"/>
      <c r="E492" s="518"/>
      <c r="F492" s="518"/>
      <c r="G492" s="518"/>
      <c r="H492" s="519"/>
    </row>
    <row r="493" spans="1:8" x14ac:dyDescent="0.2">
      <c r="A493" s="151">
        <v>2830</v>
      </c>
      <c r="B493" s="518" t="s">
        <v>3628</v>
      </c>
      <c r="C493" s="518"/>
      <c r="D493" s="518"/>
      <c r="E493" s="518"/>
      <c r="F493" s="518"/>
      <c r="G493" s="518"/>
      <c r="H493" s="519"/>
    </row>
    <row r="494" spans="1:8" x14ac:dyDescent="0.2">
      <c r="A494" s="151">
        <v>2841</v>
      </c>
      <c r="B494" s="518" t="s">
        <v>3629</v>
      </c>
      <c r="C494" s="518"/>
      <c r="D494" s="518"/>
      <c r="E494" s="518"/>
      <c r="F494" s="518"/>
      <c r="G494" s="518"/>
      <c r="H494" s="519"/>
    </row>
    <row r="495" spans="1:8" x14ac:dyDescent="0.2">
      <c r="A495" s="151">
        <v>2849</v>
      </c>
      <c r="B495" s="518" t="s">
        <v>3630</v>
      </c>
      <c r="C495" s="518"/>
      <c r="D495" s="518"/>
      <c r="E495" s="518"/>
      <c r="F495" s="518"/>
      <c r="G495" s="518"/>
      <c r="H495" s="519"/>
    </row>
    <row r="496" spans="1:8" x14ac:dyDescent="0.2">
      <c r="A496" s="151">
        <v>2891</v>
      </c>
      <c r="B496" s="518" t="s">
        <v>991</v>
      </c>
      <c r="C496" s="518"/>
      <c r="D496" s="518"/>
      <c r="E496" s="518"/>
      <c r="F496" s="518"/>
      <c r="G496" s="518"/>
      <c r="H496" s="519"/>
    </row>
    <row r="497" spans="1:8" x14ac:dyDescent="0.2">
      <c r="A497" s="151">
        <v>2892</v>
      </c>
      <c r="B497" s="518" t="s">
        <v>3631</v>
      </c>
      <c r="C497" s="518"/>
      <c r="D497" s="518"/>
      <c r="E497" s="518"/>
      <c r="F497" s="518"/>
      <c r="G497" s="518"/>
      <c r="H497" s="519"/>
    </row>
    <row r="498" spans="1:8" x14ac:dyDescent="0.2">
      <c r="A498" s="151">
        <v>2893</v>
      </c>
      <c r="B498" s="518" t="s">
        <v>3632</v>
      </c>
      <c r="C498" s="518"/>
      <c r="D498" s="518"/>
      <c r="E498" s="518"/>
      <c r="F498" s="518"/>
      <c r="G498" s="518"/>
      <c r="H498" s="519"/>
    </row>
    <row r="499" spans="1:8" x14ac:dyDescent="0.2">
      <c r="A499" s="151">
        <v>2894</v>
      </c>
      <c r="B499" s="518" t="s">
        <v>3633</v>
      </c>
      <c r="C499" s="518"/>
      <c r="D499" s="518"/>
      <c r="E499" s="518"/>
      <c r="F499" s="518"/>
      <c r="G499" s="518"/>
      <c r="H499" s="519"/>
    </row>
    <row r="500" spans="1:8" x14ac:dyDescent="0.2">
      <c r="A500" s="151">
        <v>2895</v>
      </c>
      <c r="B500" s="518" t="s">
        <v>3634</v>
      </c>
      <c r="C500" s="518"/>
      <c r="D500" s="518"/>
      <c r="E500" s="518"/>
      <c r="F500" s="518"/>
      <c r="G500" s="518"/>
      <c r="H500" s="519"/>
    </row>
    <row r="501" spans="1:8" x14ac:dyDescent="0.2">
      <c r="A501" s="151">
        <v>2896</v>
      </c>
      <c r="B501" s="518" t="s">
        <v>1537</v>
      </c>
      <c r="C501" s="518"/>
      <c r="D501" s="518"/>
      <c r="E501" s="518"/>
      <c r="F501" s="518"/>
      <c r="G501" s="518"/>
      <c r="H501" s="519"/>
    </row>
    <row r="502" spans="1:8" x14ac:dyDescent="0.2">
      <c r="A502" s="151">
        <v>2899</v>
      </c>
      <c r="B502" s="518" t="s">
        <v>1538</v>
      </c>
      <c r="C502" s="518"/>
      <c r="D502" s="518"/>
      <c r="E502" s="518"/>
      <c r="F502" s="518"/>
      <c r="G502" s="518"/>
      <c r="H502" s="519"/>
    </row>
    <row r="503" spans="1:8" x14ac:dyDescent="0.2">
      <c r="A503" s="151">
        <v>2910</v>
      </c>
      <c r="B503" s="518" t="s">
        <v>665</v>
      </c>
      <c r="C503" s="518"/>
      <c r="D503" s="518"/>
      <c r="E503" s="518"/>
      <c r="F503" s="518"/>
      <c r="G503" s="518"/>
      <c r="H503" s="519"/>
    </row>
    <row r="504" spans="1:8" x14ac:dyDescent="0.2">
      <c r="A504" s="151">
        <v>2920</v>
      </c>
      <c r="B504" s="518" t="s">
        <v>1539</v>
      </c>
      <c r="C504" s="518"/>
      <c r="D504" s="518"/>
      <c r="E504" s="518"/>
      <c r="F504" s="518"/>
      <c r="G504" s="518"/>
      <c r="H504" s="519"/>
    </row>
    <row r="505" spans="1:8" x14ac:dyDescent="0.2">
      <c r="A505" s="151">
        <v>2931</v>
      </c>
      <c r="B505" s="518" t="s">
        <v>1540</v>
      </c>
      <c r="C505" s="518"/>
      <c r="D505" s="518"/>
      <c r="E505" s="518"/>
      <c r="F505" s="518"/>
      <c r="G505" s="518"/>
      <c r="H505" s="519"/>
    </row>
    <row r="506" spans="1:8" x14ac:dyDescent="0.2">
      <c r="A506" s="151">
        <v>2932</v>
      </c>
      <c r="B506" s="518" t="s">
        <v>1541</v>
      </c>
      <c r="C506" s="518"/>
      <c r="D506" s="518"/>
      <c r="E506" s="518"/>
      <c r="F506" s="518"/>
      <c r="G506" s="518"/>
      <c r="H506" s="519"/>
    </row>
    <row r="507" spans="1:8" x14ac:dyDescent="0.2">
      <c r="A507" s="151">
        <v>3011</v>
      </c>
      <c r="B507" s="518" t="s">
        <v>2767</v>
      </c>
      <c r="C507" s="518"/>
      <c r="D507" s="518"/>
      <c r="E507" s="518"/>
      <c r="F507" s="518"/>
      <c r="G507" s="518"/>
      <c r="H507" s="519"/>
    </row>
    <row r="508" spans="1:8" x14ac:dyDescent="0.2">
      <c r="A508" s="151">
        <v>3012</v>
      </c>
      <c r="B508" s="518" t="s">
        <v>2768</v>
      </c>
      <c r="C508" s="518"/>
      <c r="D508" s="518"/>
      <c r="E508" s="518"/>
      <c r="F508" s="518"/>
      <c r="G508" s="518"/>
      <c r="H508" s="519"/>
    </row>
    <row r="509" spans="1:8" x14ac:dyDescent="0.2">
      <c r="A509" s="151">
        <v>3020</v>
      </c>
      <c r="B509" s="518" t="s">
        <v>319</v>
      </c>
      <c r="C509" s="518"/>
      <c r="D509" s="518"/>
      <c r="E509" s="518"/>
      <c r="F509" s="518"/>
      <c r="G509" s="518"/>
      <c r="H509" s="519"/>
    </row>
    <row r="510" spans="1:8" x14ac:dyDescent="0.2">
      <c r="A510" s="151">
        <v>3030</v>
      </c>
      <c r="B510" s="518" t="s">
        <v>3555</v>
      </c>
      <c r="C510" s="518"/>
      <c r="D510" s="518"/>
      <c r="E510" s="518"/>
      <c r="F510" s="518"/>
      <c r="G510" s="518"/>
      <c r="H510" s="519"/>
    </row>
    <row r="511" spans="1:8" x14ac:dyDescent="0.2">
      <c r="A511" s="151">
        <v>3040</v>
      </c>
      <c r="B511" s="518" t="s">
        <v>3556</v>
      </c>
      <c r="C511" s="518"/>
      <c r="D511" s="518"/>
      <c r="E511" s="518"/>
      <c r="F511" s="518"/>
      <c r="G511" s="518"/>
      <c r="H511" s="519"/>
    </row>
    <row r="512" spans="1:8" x14ac:dyDescent="0.2">
      <c r="A512" s="151">
        <v>3091</v>
      </c>
      <c r="B512" s="518" t="s">
        <v>231</v>
      </c>
      <c r="C512" s="518"/>
      <c r="D512" s="518"/>
      <c r="E512" s="518"/>
      <c r="F512" s="518"/>
      <c r="G512" s="518"/>
      <c r="H512" s="519"/>
    </row>
    <row r="513" spans="1:8" x14ac:dyDescent="0.2">
      <c r="A513" s="151">
        <v>3092</v>
      </c>
      <c r="B513" s="518" t="s">
        <v>232</v>
      </c>
      <c r="C513" s="518"/>
      <c r="D513" s="518"/>
      <c r="E513" s="518"/>
      <c r="F513" s="518"/>
      <c r="G513" s="518"/>
      <c r="H513" s="519"/>
    </row>
    <row r="514" spans="1:8" x14ac:dyDescent="0.2">
      <c r="A514" s="151">
        <v>3099</v>
      </c>
      <c r="B514" s="518" t="s">
        <v>246</v>
      </c>
      <c r="C514" s="518"/>
      <c r="D514" s="518"/>
      <c r="E514" s="518"/>
      <c r="F514" s="518"/>
      <c r="G514" s="518"/>
      <c r="H514" s="519"/>
    </row>
    <row r="515" spans="1:8" x14ac:dyDescent="0.2">
      <c r="A515" s="151">
        <v>3101</v>
      </c>
      <c r="B515" s="518" t="s">
        <v>247</v>
      </c>
      <c r="C515" s="518"/>
      <c r="D515" s="518"/>
      <c r="E515" s="518"/>
      <c r="F515" s="518"/>
      <c r="G515" s="518"/>
      <c r="H515" s="519"/>
    </row>
    <row r="516" spans="1:8" x14ac:dyDescent="0.2">
      <c r="A516" s="151">
        <v>3102</v>
      </c>
      <c r="B516" s="518" t="s">
        <v>248</v>
      </c>
      <c r="C516" s="518"/>
      <c r="D516" s="518"/>
      <c r="E516" s="518"/>
      <c r="F516" s="518"/>
      <c r="G516" s="518"/>
      <c r="H516" s="519"/>
    </row>
    <row r="517" spans="1:8" x14ac:dyDescent="0.2">
      <c r="A517" s="151">
        <v>3103</v>
      </c>
      <c r="B517" s="518" t="s">
        <v>340</v>
      </c>
      <c r="C517" s="518"/>
      <c r="D517" s="518"/>
      <c r="E517" s="518"/>
      <c r="F517" s="518"/>
      <c r="G517" s="518"/>
      <c r="H517" s="519"/>
    </row>
    <row r="518" spans="1:8" x14ac:dyDescent="0.2">
      <c r="A518" s="151">
        <v>3109</v>
      </c>
      <c r="B518" s="518" t="s">
        <v>249</v>
      </c>
      <c r="C518" s="518"/>
      <c r="D518" s="518"/>
      <c r="E518" s="518"/>
      <c r="F518" s="518"/>
      <c r="G518" s="518"/>
      <c r="H518" s="519"/>
    </row>
    <row r="519" spans="1:8" x14ac:dyDescent="0.2">
      <c r="A519" s="151">
        <v>3211</v>
      </c>
      <c r="B519" s="518" t="s">
        <v>341</v>
      </c>
      <c r="C519" s="518"/>
      <c r="D519" s="518"/>
      <c r="E519" s="518"/>
      <c r="F519" s="518"/>
      <c r="G519" s="518"/>
      <c r="H519" s="519"/>
    </row>
    <row r="520" spans="1:8" x14ac:dyDescent="0.2">
      <c r="A520" s="151">
        <v>3212</v>
      </c>
      <c r="B520" s="518" t="s">
        <v>250</v>
      </c>
      <c r="C520" s="518"/>
      <c r="D520" s="518"/>
      <c r="E520" s="518"/>
      <c r="F520" s="518"/>
      <c r="G520" s="518"/>
      <c r="H520" s="519"/>
    </row>
    <row r="521" spans="1:8" x14ac:dyDescent="0.2">
      <c r="A521" s="151">
        <v>3213</v>
      </c>
      <c r="B521" s="518" t="s">
        <v>251</v>
      </c>
      <c r="C521" s="518"/>
      <c r="D521" s="518"/>
      <c r="E521" s="518"/>
      <c r="F521" s="518"/>
      <c r="G521" s="518"/>
      <c r="H521" s="519"/>
    </row>
    <row r="522" spans="1:8" x14ac:dyDescent="0.2">
      <c r="A522" s="151">
        <v>3220</v>
      </c>
      <c r="B522" s="518" t="s">
        <v>1096</v>
      </c>
      <c r="C522" s="518"/>
      <c r="D522" s="518"/>
      <c r="E522" s="518"/>
      <c r="F522" s="518"/>
      <c r="G522" s="518"/>
      <c r="H522" s="519"/>
    </row>
    <row r="523" spans="1:8" x14ac:dyDescent="0.2">
      <c r="A523" s="151">
        <v>3230</v>
      </c>
      <c r="B523" s="518" t="s">
        <v>1097</v>
      </c>
      <c r="C523" s="518"/>
      <c r="D523" s="518"/>
      <c r="E523" s="518"/>
      <c r="F523" s="518"/>
      <c r="G523" s="518"/>
      <c r="H523" s="519"/>
    </row>
    <row r="524" spans="1:8" x14ac:dyDescent="0.2">
      <c r="A524" s="151">
        <v>3240</v>
      </c>
      <c r="B524" s="518" t="s">
        <v>1098</v>
      </c>
      <c r="C524" s="518"/>
      <c r="D524" s="518"/>
      <c r="E524" s="518"/>
      <c r="F524" s="518"/>
      <c r="G524" s="518"/>
      <c r="H524" s="519"/>
    </row>
    <row r="525" spans="1:8" x14ac:dyDescent="0.2">
      <c r="A525" s="151">
        <v>3250</v>
      </c>
      <c r="B525" s="518" t="s">
        <v>252</v>
      </c>
      <c r="C525" s="518"/>
      <c r="D525" s="518"/>
      <c r="E525" s="518"/>
      <c r="F525" s="518"/>
      <c r="G525" s="518"/>
      <c r="H525" s="519"/>
    </row>
    <row r="526" spans="1:8" x14ac:dyDescent="0.2">
      <c r="A526" s="151">
        <v>3291</v>
      </c>
      <c r="B526" s="518" t="s">
        <v>253</v>
      </c>
      <c r="C526" s="518"/>
      <c r="D526" s="518"/>
      <c r="E526" s="518"/>
      <c r="F526" s="518"/>
      <c r="G526" s="518"/>
      <c r="H526" s="519"/>
    </row>
    <row r="527" spans="1:8" x14ac:dyDescent="0.2">
      <c r="A527" s="151">
        <v>3299</v>
      </c>
      <c r="B527" s="518" t="s">
        <v>254</v>
      </c>
      <c r="C527" s="518"/>
      <c r="D527" s="518"/>
      <c r="E527" s="518"/>
      <c r="F527" s="518"/>
      <c r="G527" s="518"/>
      <c r="H527" s="519"/>
    </row>
    <row r="528" spans="1:8" x14ac:dyDescent="0.2">
      <c r="A528" s="151">
        <v>3311</v>
      </c>
      <c r="B528" s="518" t="s">
        <v>255</v>
      </c>
      <c r="C528" s="518"/>
      <c r="D528" s="518"/>
      <c r="E528" s="518"/>
      <c r="F528" s="518"/>
      <c r="G528" s="518"/>
      <c r="H528" s="519"/>
    </row>
    <row r="529" spans="1:8" x14ac:dyDescent="0.2">
      <c r="A529" s="151">
        <v>3312</v>
      </c>
      <c r="B529" s="518" t="s">
        <v>256</v>
      </c>
      <c r="C529" s="518"/>
      <c r="D529" s="518"/>
      <c r="E529" s="518"/>
      <c r="F529" s="518"/>
      <c r="G529" s="518"/>
      <c r="H529" s="519"/>
    </row>
    <row r="530" spans="1:8" x14ac:dyDescent="0.2">
      <c r="A530" s="151">
        <v>3313</v>
      </c>
      <c r="B530" s="518" t="s">
        <v>257</v>
      </c>
      <c r="C530" s="518"/>
      <c r="D530" s="518"/>
      <c r="E530" s="518"/>
      <c r="F530" s="518"/>
      <c r="G530" s="518"/>
      <c r="H530" s="519"/>
    </row>
    <row r="531" spans="1:8" x14ac:dyDescent="0.2">
      <c r="A531" s="151">
        <v>3314</v>
      </c>
      <c r="B531" s="518" t="s">
        <v>258</v>
      </c>
      <c r="C531" s="518"/>
      <c r="D531" s="518"/>
      <c r="E531" s="518"/>
      <c r="F531" s="518"/>
      <c r="G531" s="518"/>
      <c r="H531" s="519"/>
    </row>
    <row r="532" spans="1:8" x14ac:dyDescent="0.2">
      <c r="A532" s="151">
        <v>3315</v>
      </c>
      <c r="B532" s="518" t="s">
        <v>3219</v>
      </c>
      <c r="C532" s="518"/>
      <c r="D532" s="518"/>
      <c r="E532" s="518"/>
      <c r="F532" s="518"/>
      <c r="G532" s="518"/>
      <c r="H532" s="519"/>
    </row>
    <row r="533" spans="1:8" x14ac:dyDescent="0.2">
      <c r="A533" s="151">
        <v>3316</v>
      </c>
      <c r="B533" s="518" t="s">
        <v>2891</v>
      </c>
      <c r="C533" s="518"/>
      <c r="D533" s="518"/>
      <c r="E533" s="518"/>
      <c r="F533" s="518"/>
      <c r="G533" s="518"/>
      <c r="H533" s="519"/>
    </row>
    <row r="534" spans="1:8" x14ac:dyDescent="0.2">
      <c r="A534" s="151">
        <v>3317</v>
      </c>
      <c r="B534" s="518" t="s">
        <v>2892</v>
      </c>
      <c r="C534" s="518"/>
      <c r="D534" s="518"/>
      <c r="E534" s="518"/>
      <c r="F534" s="518"/>
      <c r="G534" s="518"/>
      <c r="H534" s="519"/>
    </row>
    <row r="535" spans="1:8" x14ac:dyDescent="0.2">
      <c r="A535" s="151">
        <v>3319</v>
      </c>
      <c r="B535" s="518" t="s">
        <v>2893</v>
      </c>
      <c r="C535" s="518"/>
      <c r="D535" s="518"/>
      <c r="E535" s="518"/>
      <c r="F535" s="518"/>
      <c r="G535" s="518"/>
      <c r="H535" s="519"/>
    </row>
    <row r="536" spans="1:8" x14ac:dyDescent="0.2">
      <c r="A536" s="151">
        <v>3320</v>
      </c>
      <c r="B536" s="518" t="s">
        <v>2894</v>
      </c>
      <c r="C536" s="518"/>
      <c r="D536" s="518"/>
      <c r="E536" s="518"/>
      <c r="F536" s="518"/>
      <c r="G536" s="518"/>
      <c r="H536" s="519"/>
    </row>
    <row r="537" spans="1:8" x14ac:dyDescent="0.2">
      <c r="A537" s="151">
        <v>3511</v>
      </c>
      <c r="B537" s="518" t="s">
        <v>1099</v>
      </c>
      <c r="C537" s="518"/>
      <c r="D537" s="518"/>
      <c r="E537" s="518"/>
      <c r="F537" s="518"/>
      <c r="G537" s="518"/>
      <c r="H537" s="519"/>
    </row>
    <row r="538" spans="1:8" x14ac:dyDescent="0.2">
      <c r="A538" s="151">
        <v>3512</v>
      </c>
      <c r="B538" s="518" t="s">
        <v>1100</v>
      </c>
      <c r="C538" s="518"/>
      <c r="D538" s="518"/>
      <c r="E538" s="518"/>
      <c r="F538" s="518"/>
      <c r="G538" s="518"/>
      <c r="H538" s="519"/>
    </row>
    <row r="539" spans="1:8" x14ac:dyDescent="0.2">
      <c r="A539" s="151">
        <v>3513</v>
      </c>
      <c r="B539" s="518" t="s">
        <v>2895</v>
      </c>
      <c r="C539" s="518"/>
      <c r="D539" s="518"/>
      <c r="E539" s="518"/>
      <c r="F539" s="518"/>
      <c r="G539" s="518"/>
      <c r="H539" s="519"/>
    </row>
    <row r="540" spans="1:8" x14ac:dyDescent="0.2">
      <c r="A540" s="151">
        <v>3514</v>
      </c>
      <c r="B540" s="518" t="s">
        <v>2896</v>
      </c>
      <c r="C540" s="518"/>
      <c r="D540" s="518"/>
      <c r="E540" s="518"/>
      <c r="F540" s="518"/>
      <c r="G540" s="518"/>
      <c r="H540" s="519"/>
    </row>
    <row r="541" spans="1:8" x14ac:dyDescent="0.2">
      <c r="A541" s="151">
        <v>3521</v>
      </c>
      <c r="B541" s="518" t="s">
        <v>1101</v>
      </c>
      <c r="C541" s="518"/>
      <c r="D541" s="518"/>
      <c r="E541" s="518"/>
      <c r="F541" s="518"/>
      <c r="G541" s="518"/>
      <c r="H541" s="519"/>
    </row>
    <row r="542" spans="1:8" x14ac:dyDescent="0.2">
      <c r="A542" s="151">
        <v>3522</v>
      </c>
      <c r="B542" s="518" t="s">
        <v>2897</v>
      </c>
      <c r="C542" s="518"/>
      <c r="D542" s="518"/>
      <c r="E542" s="518"/>
      <c r="F542" s="518"/>
      <c r="G542" s="518"/>
      <c r="H542" s="519"/>
    </row>
    <row r="543" spans="1:8" x14ac:dyDescent="0.2">
      <c r="A543" s="151">
        <v>3523</v>
      </c>
      <c r="B543" s="518" t="s">
        <v>2898</v>
      </c>
      <c r="C543" s="518"/>
      <c r="D543" s="518"/>
      <c r="E543" s="518"/>
      <c r="F543" s="518"/>
      <c r="G543" s="518"/>
      <c r="H543" s="519"/>
    </row>
    <row r="544" spans="1:8" x14ac:dyDescent="0.2">
      <c r="A544" s="151">
        <v>3530</v>
      </c>
      <c r="B544" s="518" t="s">
        <v>3360</v>
      </c>
      <c r="C544" s="518"/>
      <c r="D544" s="518"/>
      <c r="E544" s="518"/>
      <c r="F544" s="518"/>
      <c r="G544" s="518"/>
      <c r="H544" s="519"/>
    </row>
    <row r="545" spans="1:8" x14ac:dyDescent="0.2">
      <c r="A545" s="151">
        <v>3600</v>
      </c>
      <c r="B545" s="518" t="s">
        <v>3361</v>
      </c>
      <c r="C545" s="518"/>
      <c r="D545" s="518"/>
      <c r="E545" s="518"/>
      <c r="F545" s="518"/>
      <c r="G545" s="518"/>
      <c r="H545" s="519"/>
    </row>
    <row r="546" spans="1:8" x14ac:dyDescent="0.2">
      <c r="A546" s="151">
        <v>3700</v>
      </c>
      <c r="B546" s="518" t="s">
        <v>3362</v>
      </c>
      <c r="C546" s="518"/>
      <c r="D546" s="518"/>
      <c r="E546" s="518"/>
      <c r="F546" s="518"/>
      <c r="G546" s="518"/>
      <c r="H546" s="519"/>
    </row>
    <row r="547" spans="1:8" x14ac:dyDescent="0.2">
      <c r="A547" s="151">
        <v>3811</v>
      </c>
      <c r="B547" s="518" t="s">
        <v>3363</v>
      </c>
      <c r="C547" s="518"/>
      <c r="D547" s="518"/>
      <c r="E547" s="518"/>
      <c r="F547" s="518"/>
      <c r="G547" s="518"/>
      <c r="H547" s="519"/>
    </row>
    <row r="548" spans="1:8" x14ac:dyDescent="0.2">
      <c r="A548" s="151">
        <v>3812</v>
      </c>
      <c r="B548" s="518" t="s">
        <v>3364</v>
      </c>
      <c r="C548" s="518"/>
      <c r="D548" s="518"/>
      <c r="E548" s="518"/>
      <c r="F548" s="518"/>
      <c r="G548" s="518"/>
      <c r="H548" s="519"/>
    </row>
    <row r="549" spans="1:8" x14ac:dyDescent="0.2">
      <c r="A549" s="151">
        <v>3821</v>
      </c>
      <c r="B549" s="518" t="s">
        <v>3774</v>
      </c>
      <c r="C549" s="518"/>
      <c r="D549" s="518"/>
      <c r="E549" s="518"/>
      <c r="F549" s="518"/>
      <c r="G549" s="518"/>
      <c r="H549" s="519"/>
    </row>
    <row r="550" spans="1:8" x14ac:dyDescent="0.2">
      <c r="A550" s="151">
        <v>3822</v>
      </c>
      <c r="B550" s="518" t="s">
        <v>3775</v>
      </c>
      <c r="C550" s="518"/>
      <c r="D550" s="518"/>
      <c r="E550" s="518"/>
      <c r="F550" s="518"/>
      <c r="G550" s="518"/>
      <c r="H550" s="519"/>
    </row>
    <row r="551" spans="1:8" x14ac:dyDescent="0.2">
      <c r="A551" s="151">
        <v>3831</v>
      </c>
      <c r="B551" s="518" t="s">
        <v>80</v>
      </c>
      <c r="C551" s="518"/>
      <c r="D551" s="518"/>
      <c r="E551" s="518"/>
      <c r="F551" s="518"/>
      <c r="G551" s="518"/>
      <c r="H551" s="519"/>
    </row>
    <row r="552" spans="1:8" x14ac:dyDescent="0.2">
      <c r="A552" s="151">
        <v>3832</v>
      </c>
      <c r="B552" s="518" t="s">
        <v>81</v>
      </c>
      <c r="C552" s="518"/>
      <c r="D552" s="518"/>
      <c r="E552" s="518"/>
      <c r="F552" s="518"/>
      <c r="G552" s="518"/>
      <c r="H552" s="519"/>
    </row>
    <row r="553" spans="1:8" x14ac:dyDescent="0.2">
      <c r="A553" s="151">
        <v>3900</v>
      </c>
      <c r="B553" s="518" t="s">
        <v>82</v>
      </c>
      <c r="C553" s="518"/>
      <c r="D553" s="518"/>
      <c r="E553" s="518"/>
      <c r="F553" s="518"/>
      <c r="G553" s="518"/>
      <c r="H553" s="519"/>
    </row>
    <row r="554" spans="1:8" x14ac:dyDescent="0.2">
      <c r="A554" s="151">
        <v>4110</v>
      </c>
      <c r="B554" s="518" t="s">
        <v>83</v>
      </c>
      <c r="C554" s="518"/>
      <c r="D554" s="518"/>
      <c r="E554" s="518"/>
      <c r="F554" s="518"/>
      <c r="G554" s="518"/>
      <c r="H554" s="519"/>
    </row>
    <row r="555" spans="1:8" x14ac:dyDescent="0.2">
      <c r="A555" s="151">
        <v>4120</v>
      </c>
      <c r="B555" s="518" t="s">
        <v>84</v>
      </c>
      <c r="C555" s="518"/>
      <c r="D555" s="518"/>
      <c r="E555" s="518"/>
      <c r="F555" s="518"/>
      <c r="G555" s="518"/>
      <c r="H555" s="519"/>
    </row>
    <row r="556" spans="1:8" x14ac:dyDescent="0.2">
      <c r="A556" s="151">
        <v>4211</v>
      </c>
      <c r="B556" s="518" t="s">
        <v>1609</v>
      </c>
      <c r="C556" s="518"/>
      <c r="D556" s="518"/>
      <c r="E556" s="518"/>
      <c r="F556" s="518"/>
      <c r="G556" s="518"/>
      <c r="H556" s="519"/>
    </row>
    <row r="557" spans="1:8" x14ac:dyDescent="0.2">
      <c r="A557" s="151">
        <v>4212</v>
      </c>
      <c r="B557" s="518" t="s">
        <v>1610</v>
      </c>
      <c r="C557" s="518"/>
      <c r="D557" s="518"/>
      <c r="E557" s="518"/>
      <c r="F557" s="518"/>
      <c r="G557" s="518"/>
      <c r="H557" s="519"/>
    </row>
    <row r="558" spans="1:8" x14ac:dyDescent="0.2">
      <c r="A558" s="151">
        <v>4213</v>
      </c>
      <c r="B558" s="518" t="s">
        <v>2132</v>
      </c>
      <c r="C558" s="518"/>
      <c r="D558" s="518"/>
      <c r="E558" s="518"/>
      <c r="F558" s="518"/>
      <c r="G558" s="518"/>
      <c r="H558" s="519"/>
    </row>
    <row r="559" spans="1:8" x14ac:dyDescent="0.2">
      <c r="A559" s="151">
        <v>4221</v>
      </c>
      <c r="B559" s="518" t="s">
        <v>2133</v>
      </c>
      <c r="C559" s="518"/>
      <c r="D559" s="518"/>
      <c r="E559" s="518"/>
      <c r="F559" s="518"/>
      <c r="G559" s="518"/>
      <c r="H559" s="519"/>
    </row>
    <row r="560" spans="1:8" x14ac:dyDescent="0.2">
      <c r="A560" s="151">
        <v>4222</v>
      </c>
      <c r="B560" s="518" t="s">
        <v>1519</v>
      </c>
      <c r="C560" s="518"/>
      <c r="D560" s="518"/>
      <c r="E560" s="518"/>
      <c r="F560" s="518"/>
      <c r="G560" s="518"/>
      <c r="H560" s="519"/>
    </row>
    <row r="561" spans="1:8" x14ac:dyDescent="0.2">
      <c r="A561" s="151">
        <v>4291</v>
      </c>
      <c r="B561" s="518" t="s">
        <v>1520</v>
      </c>
      <c r="C561" s="518"/>
      <c r="D561" s="518"/>
      <c r="E561" s="518"/>
      <c r="F561" s="518"/>
      <c r="G561" s="518"/>
      <c r="H561" s="519"/>
    </row>
    <row r="562" spans="1:8" x14ac:dyDescent="0.2">
      <c r="A562" s="151">
        <v>4299</v>
      </c>
      <c r="B562" s="518" t="s">
        <v>1521</v>
      </c>
      <c r="C562" s="518"/>
      <c r="D562" s="518"/>
      <c r="E562" s="518"/>
      <c r="F562" s="518"/>
      <c r="G562" s="518"/>
      <c r="H562" s="519"/>
    </row>
    <row r="563" spans="1:8" x14ac:dyDescent="0.2">
      <c r="A563" s="151">
        <v>4311</v>
      </c>
      <c r="B563" s="518" t="s">
        <v>2882</v>
      </c>
      <c r="C563" s="518"/>
      <c r="D563" s="518"/>
      <c r="E563" s="518"/>
      <c r="F563" s="518"/>
      <c r="G563" s="518"/>
      <c r="H563" s="519"/>
    </row>
    <row r="564" spans="1:8" x14ac:dyDescent="0.2">
      <c r="A564" s="151">
        <v>4312</v>
      </c>
      <c r="B564" s="518" t="s">
        <v>2883</v>
      </c>
      <c r="C564" s="518"/>
      <c r="D564" s="518"/>
      <c r="E564" s="518"/>
      <c r="F564" s="518"/>
      <c r="G564" s="518"/>
      <c r="H564" s="519"/>
    </row>
    <row r="565" spans="1:8" x14ac:dyDescent="0.2">
      <c r="A565" s="151">
        <v>4313</v>
      </c>
      <c r="B565" s="518" t="s">
        <v>2884</v>
      </c>
      <c r="C565" s="518"/>
      <c r="D565" s="518"/>
      <c r="E565" s="518"/>
      <c r="F565" s="518"/>
      <c r="G565" s="518"/>
      <c r="H565" s="519"/>
    </row>
    <row r="566" spans="1:8" x14ac:dyDescent="0.2">
      <c r="A566" s="151">
        <v>4321</v>
      </c>
      <c r="B566" s="518" t="s">
        <v>4072</v>
      </c>
      <c r="C566" s="518"/>
      <c r="D566" s="518"/>
      <c r="E566" s="518"/>
      <c r="F566" s="518"/>
      <c r="G566" s="518"/>
      <c r="H566" s="519"/>
    </row>
    <row r="567" spans="1:8" x14ac:dyDescent="0.2">
      <c r="A567" s="151">
        <v>4322</v>
      </c>
      <c r="B567" s="518" t="s">
        <v>3616</v>
      </c>
      <c r="C567" s="518"/>
      <c r="D567" s="518"/>
      <c r="E567" s="518"/>
      <c r="F567" s="518"/>
      <c r="G567" s="518"/>
      <c r="H567" s="519"/>
    </row>
    <row r="568" spans="1:8" x14ac:dyDescent="0.2">
      <c r="A568" s="151">
        <v>4329</v>
      </c>
      <c r="B568" s="518" t="s">
        <v>3617</v>
      </c>
      <c r="C568" s="518"/>
      <c r="D568" s="518"/>
      <c r="E568" s="518"/>
      <c r="F568" s="518"/>
      <c r="G568" s="518"/>
      <c r="H568" s="519"/>
    </row>
    <row r="569" spans="1:8" x14ac:dyDescent="0.2">
      <c r="A569" s="151">
        <v>4331</v>
      </c>
      <c r="B569" s="518" t="s">
        <v>3618</v>
      </c>
      <c r="C569" s="518"/>
      <c r="D569" s="518"/>
      <c r="E569" s="518"/>
      <c r="F569" s="518"/>
      <c r="G569" s="518"/>
      <c r="H569" s="519"/>
    </row>
    <row r="570" spans="1:8" x14ac:dyDescent="0.2">
      <c r="A570" s="151">
        <v>4332</v>
      </c>
      <c r="B570" s="518" t="s">
        <v>449</v>
      </c>
      <c r="C570" s="518"/>
      <c r="D570" s="518"/>
      <c r="E570" s="518"/>
      <c r="F570" s="518"/>
      <c r="G570" s="518"/>
      <c r="H570" s="519"/>
    </row>
    <row r="571" spans="1:8" x14ac:dyDescent="0.2">
      <c r="A571" s="151">
        <v>4333</v>
      </c>
      <c r="B571" s="518" t="s">
        <v>450</v>
      </c>
      <c r="C571" s="518"/>
      <c r="D571" s="518"/>
      <c r="E571" s="518"/>
      <c r="F571" s="518"/>
      <c r="G571" s="518"/>
      <c r="H571" s="519"/>
    </row>
    <row r="572" spans="1:8" x14ac:dyDescent="0.2">
      <c r="A572" s="151">
        <v>4334</v>
      </c>
      <c r="B572" s="518" t="s">
        <v>451</v>
      </c>
      <c r="C572" s="518"/>
      <c r="D572" s="518"/>
      <c r="E572" s="518"/>
      <c r="F572" s="518"/>
      <c r="G572" s="518"/>
      <c r="H572" s="519"/>
    </row>
    <row r="573" spans="1:8" x14ac:dyDescent="0.2">
      <c r="A573" s="151">
        <v>4339</v>
      </c>
      <c r="B573" s="518" t="s">
        <v>3619</v>
      </c>
      <c r="C573" s="518"/>
      <c r="D573" s="518"/>
      <c r="E573" s="518"/>
      <c r="F573" s="518"/>
      <c r="G573" s="518"/>
      <c r="H573" s="519"/>
    </row>
    <row r="574" spans="1:8" x14ac:dyDescent="0.2">
      <c r="A574" s="151">
        <v>4391</v>
      </c>
      <c r="B574" s="518" t="s">
        <v>898</v>
      </c>
      <c r="C574" s="518"/>
      <c r="D574" s="518"/>
      <c r="E574" s="518"/>
      <c r="F574" s="518"/>
      <c r="G574" s="518"/>
      <c r="H574" s="519"/>
    </row>
    <row r="575" spans="1:8" x14ac:dyDescent="0.2">
      <c r="A575" s="151">
        <v>4399</v>
      </c>
      <c r="B575" s="518" t="s">
        <v>899</v>
      </c>
      <c r="C575" s="518"/>
      <c r="D575" s="518"/>
      <c r="E575" s="518"/>
      <c r="F575" s="518"/>
      <c r="G575" s="518"/>
      <c r="H575" s="519"/>
    </row>
    <row r="576" spans="1:8" x14ac:dyDescent="0.2">
      <c r="A576" s="151">
        <v>4511</v>
      </c>
      <c r="B576" s="518" t="s">
        <v>2326</v>
      </c>
      <c r="C576" s="518"/>
      <c r="D576" s="518"/>
      <c r="E576" s="518"/>
      <c r="F576" s="518"/>
      <c r="G576" s="518"/>
      <c r="H576" s="519"/>
    </row>
    <row r="577" spans="1:8" x14ac:dyDescent="0.2">
      <c r="A577" s="151">
        <v>4519</v>
      </c>
      <c r="B577" s="518" t="s">
        <v>2327</v>
      </c>
      <c r="C577" s="518"/>
      <c r="D577" s="518"/>
      <c r="E577" s="518"/>
      <c r="F577" s="518"/>
      <c r="G577" s="518"/>
      <c r="H577" s="519"/>
    </row>
    <row r="578" spans="1:8" x14ac:dyDescent="0.2">
      <c r="A578" s="151">
        <v>4520</v>
      </c>
      <c r="B578" s="518" t="s">
        <v>452</v>
      </c>
      <c r="C578" s="518"/>
      <c r="D578" s="518"/>
      <c r="E578" s="518"/>
      <c r="F578" s="518"/>
      <c r="G578" s="518"/>
      <c r="H578" s="519"/>
    </row>
    <row r="579" spans="1:8" x14ac:dyDescent="0.2">
      <c r="A579" s="151">
        <v>4531</v>
      </c>
      <c r="B579" s="518" t="s">
        <v>2328</v>
      </c>
      <c r="C579" s="518"/>
      <c r="D579" s="518"/>
      <c r="E579" s="518"/>
      <c r="F579" s="518"/>
      <c r="G579" s="518"/>
      <c r="H579" s="519"/>
    </row>
    <row r="580" spans="1:8" x14ac:dyDescent="0.2">
      <c r="A580" s="151">
        <v>4532</v>
      </c>
      <c r="B580" s="518" t="s">
        <v>3725</v>
      </c>
      <c r="C580" s="518"/>
      <c r="D580" s="518"/>
      <c r="E580" s="518"/>
      <c r="F580" s="518"/>
      <c r="G580" s="518"/>
      <c r="H580" s="519"/>
    </row>
    <row r="581" spans="1:8" x14ac:dyDescent="0.2">
      <c r="A581" s="151">
        <v>4540</v>
      </c>
      <c r="B581" s="518" t="s">
        <v>3564</v>
      </c>
      <c r="C581" s="518"/>
      <c r="D581" s="518"/>
      <c r="E581" s="518"/>
      <c r="F581" s="518"/>
      <c r="G581" s="518"/>
      <c r="H581" s="519"/>
    </row>
    <row r="582" spans="1:8" x14ac:dyDescent="0.2">
      <c r="A582" s="151">
        <v>4611</v>
      </c>
      <c r="B582" s="518" t="s">
        <v>3565</v>
      </c>
      <c r="C582" s="518"/>
      <c r="D582" s="518"/>
      <c r="E582" s="518"/>
      <c r="F582" s="518"/>
      <c r="G582" s="518"/>
      <c r="H582" s="519"/>
    </row>
    <row r="583" spans="1:8" x14ac:dyDescent="0.2">
      <c r="A583" s="151">
        <v>4612</v>
      </c>
      <c r="B583" s="518" t="s">
        <v>4295</v>
      </c>
      <c r="C583" s="518"/>
      <c r="D583" s="518"/>
      <c r="E583" s="518"/>
      <c r="F583" s="518"/>
      <c r="G583" s="518"/>
      <c r="H583" s="519"/>
    </row>
    <row r="584" spans="1:8" x14ac:dyDescent="0.2">
      <c r="A584" s="151">
        <v>4613</v>
      </c>
      <c r="B584" s="518" t="s">
        <v>3478</v>
      </c>
      <c r="C584" s="518"/>
      <c r="D584" s="518"/>
      <c r="E584" s="518"/>
      <c r="F584" s="518"/>
      <c r="G584" s="518"/>
      <c r="H584" s="519"/>
    </row>
    <row r="585" spans="1:8" x14ac:dyDescent="0.2">
      <c r="A585" s="151">
        <v>4614</v>
      </c>
      <c r="B585" s="518" t="s">
        <v>2775</v>
      </c>
      <c r="C585" s="518"/>
      <c r="D585" s="518"/>
      <c r="E585" s="518"/>
      <c r="F585" s="518"/>
      <c r="G585" s="518"/>
      <c r="H585" s="519"/>
    </row>
    <row r="586" spans="1:8" x14ac:dyDescent="0.2">
      <c r="A586" s="151">
        <v>4615</v>
      </c>
      <c r="B586" s="518" t="s">
        <v>2776</v>
      </c>
      <c r="C586" s="518"/>
      <c r="D586" s="518"/>
      <c r="E586" s="518"/>
      <c r="F586" s="518"/>
      <c r="G586" s="518"/>
      <c r="H586" s="519"/>
    </row>
    <row r="587" spans="1:8" x14ac:dyDescent="0.2">
      <c r="A587" s="151">
        <v>4616</v>
      </c>
      <c r="B587" s="518" t="s">
        <v>2777</v>
      </c>
      <c r="C587" s="518"/>
      <c r="D587" s="518"/>
      <c r="E587" s="518"/>
      <c r="F587" s="518"/>
      <c r="G587" s="518"/>
      <c r="H587" s="519"/>
    </row>
    <row r="588" spans="1:8" x14ac:dyDescent="0.2">
      <c r="A588" s="151">
        <v>4617</v>
      </c>
      <c r="B588" s="518" t="s">
        <v>1116</v>
      </c>
      <c r="C588" s="518"/>
      <c r="D588" s="518"/>
      <c r="E588" s="518"/>
      <c r="F588" s="518"/>
      <c r="G588" s="518"/>
      <c r="H588" s="519"/>
    </row>
    <row r="589" spans="1:8" x14ac:dyDescent="0.2">
      <c r="A589" s="151">
        <v>4618</v>
      </c>
      <c r="B589" s="518" t="s">
        <v>1117</v>
      </c>
      <c r="C589" s="518"/>
      <c r="D589" s="518"/>
      <c r="E589" s="518"/>
      <c r="F589" s="518"/>
      <c r="G589" s="518"/>
      <c r="H589" s="519"/>
    </row>
    <row r="590" spans="1:8" x14ac:dyDescent="0.2">
      <c r="A590" s="151">
        <v>4619</v>
      </c>
      <c r="B590" s="518" t="s">
        <v>1118</v>
      </c>
      <c r="C590" s="518"/>
      <c r="D590" s="518"/>
      <c r="E590" s="518"/>
      <c r="F590" s="518"/>
      <c r="G590" s="518"/>
      <c r="H590" s="519"/>
    </row>
    <row r="591" spans="1:8" x14ac:dyDescent="0.2">
      <c r="A591" s="151">
        <v>4621</v>
      </c>
      <c r="B591" s="518" t="s">
        <v>1768</v>
      </c>
      <c r="C591" s="518"/>
      <c r="D591" s="518"/>
      <c r="E591" s="518"/>
      <c r="F591" s="518"/>
      <c r="G591" s="518"/>
      <c r="H591" s="519"/>
    </row>
    <row r="592" spans="1:8" x14ac:dyDescent="0.2">
      <c r="A592" s="151">
        <v>4622</v>
      </c>
      <c r="B592" s="518" t="s">
        <v>2986</v>
      </c>
      <c r="C592" s="518"/>
      <c r="D592" s="518"/>
      <c r="E592" s="518"/>
      <c r="F592" s="518"/>
      <c r="G592" s="518"/>
      <c r="H592" s="519"/>
    </row>
    <row r="593" spans="1:8" x14ac:dyDescent="0.2">
      <c r="A593" s="151">
        <v>4623</v>
      </c>
      <c r="B593" s="518" t="s">
        <v>3921</v>
      </c>
      <c r="C593" s="518"/>
      <c r="D593" s="518"/>
      <c r="E593" s="518"/>
      <c r="F593" s="518"/>
      <c r="G593" s="518"/>
      <c r="H593" s="519"/>
    </row>
    <row r="594" spans="1:8" x14ac:dyDescent="0.2">
      <c r="A594" s="151">
        <v>4624</v>
      </c>
      <c r="B594" s="518" t="s">
        <v>1769</v>
      </c>
      <c r="C594" s="518"/>
      <c r="D594" s="518"/>
      <c r="E594" s="518"/>
      <c r="F594" s="518"/>
      <c r="G594" s="518"/>
      <c r="H594" s="519"/>
    </row>
    <row r="595" spans="1:8" x14ac:dyDescent="0.2">
      <c r="A595" s="151">
        <v>4631</v>
      </c>
      <c r="B595" s="518" t="s">
        <v>1770</v>
      </c>
      <c r="C595" s="518"/>
      <c r="D595" s="518"/>
      <c r="E595" s="518"/>
      <c r="F595" s="518"/>
      <c r="G595" s="518"/>
      <c r="H595" s="519"/>
    </row>
    <row r="596" spans="1:8" x14ac:dyDescent="0.2">
      <c r="A596" s="151">
        <v>4632</v>
      </c>
      <c r="B596" s="518" t="s">
        <v>1771</v>
      </c>
      <c r="C596" s="518"/>
      <c r="D596" s="518"/>
      <c r="E596" s="518"/>
      <c r="F596" s="518"/>
      <c r="G596" s="518"/>
      <c r="H596" s="519"/>
    </row>
    <row r="597" spans="1:8" x14ac:dyDescent="0.2">
      <c r="A597" s="151">
        <v>4633</v>
      </c>
      <c r="B597" s="518" t="s">
        <v>1772</v>
      </c>
      <c r="C597" s="518"/>
      <c r="D597" s="518"/>
      <c r="E597" s="518"/>
      <c r="F597" s="518"/>
      <c r="G597" s="518"/>
      <c r="H597" s="519"/>
    </row>
    <row r="598" spans="1:8" x14ac:dyDescent="0.2">
      <c r="A598" s="151">
        <v>4634</v>
      </c>
      <c r="B598" s="518" t="s">
        <v>1773</v>
      </c>
      <c r="C598" s="518"/>
      <c r="D598" s="518"/>
      <c r="E598" s="518"/>
      <c r="F598" s="518"/>
      <c r="G598" s="518"/>
      <c r="H598" s="519"/>
    </row>
    <row r="599" spans="1:8" x14ac:dyDescent="0.2">
      <c r="A599" s="151">
        <v>4635</v>
      </c>
      <c r="B599" s="518" t="s">
        <v>1774</v>
      </c>
      <c r="C599" s="518"/>
      <c r="D599" s="518"/>
      <c r="E599" s="518"/>
      <c r="F599" s="518"/>
      <c r="G599" s="518"/>
      <c r="H599" s="519"/>
    </row>
    <row r="600" spans="1:8" x14ac:dyDescent="0.2">
      <c r="A600" s="151">
        <v>4636</v>
      </c>
      <c r="B600" s="518" t="s">
        <v>1775</v>
      </c>
      <c r="C600" s="518"/>
      <c r="D600" s="518"/>
      <c r="E600" s="518"/>
      <c r="F600" s="518"/>
      <c r="G600" s="518"/>
      <c r="H600" s="519"/>
    </row>
    <row r="601" spans="1:8" x14ac:dyDescent="0.2">
      <c r="A601" s="151">
        <v>4637</v>
      </c>
      <c r="B601" s="518" t="s">
        <v>1776</v>
      </c>
      <c r="C601" s="518"/>
      <c r="D601" s="518"/>
      <c r="E601" s="518"/>
      <c r="F601" s="518"/>
      <c r="G601" s="518"/>
      <c r="H601" s="519"/>
    </row>
    <row r="602" spans="1:8" x14ac:dyDescent="0.2">
      <c r="A602" s="151">
        <v>4638</v>
      </c>
      <c r="B602" s="518" t="s">
        <v>3750</v>
      </c>
      <c r="C602" s="518"/>
      <c r="D602" s="518"/>
      <c r="E602" s="518"/>
      <c r="F602" s="518"/>
      <c r="G602" s="518"/>
      <c r="H602" s="519"/>
    </row>
    <row r="603" spans="1:8" x14ac:dyDescent="0.2">
      <c r="A603" s="151">
        <v>4639</v>
      </c>
      <c r="B603" s="518" t="s">
        <v>3751</v>
      </c>
      <c r="C603" s="518"/>
      <c r="D603" s="518"/>
      <c r="E603" s="518"/>
      <c r="F603" s="518"/>
      <c r="G603" s="518"/>
      <c r="H603" s="519"/>
    </row>
    <row r="604" spans="1:8" x14ac:dyDescent="0.2">
      <c r="A604" s="151">
        <v>4641</v>
      </c>
      <c r="B604" s="518" t="s">
        <v>3924</v>
      </c>
      <c r="C604" s="518"/>
      <c r="D604" s="518"/>
      <c r="E604" s="518"/>
      <c r="F604" s="518"/>
      <c r="G604" s="518"/>
      <c r="H604" s="519"/>
    </row>
    <row r="605" spans="1:8" x14ac:dyDescent="0.2">
      <c r="A605" s="151">
        <v>4642</v>
      </c>
      <c r="B605" s="518" t="s">
        <v>3752</v>
      </c>
      <c r="C605" s="518"/>
      <c r="D605" s="518"/>
      <c r="E605" s="518"/>
      <c r="F605" s="518"/>
      <c r="G605" s="518"/>
      <c r="H605" s="519"/>
    </row>
    <row r="606" spans="1:8" x14ac:dyDescent="0.2">
      <c r="A606" s="151">
        <v>4643</v>
      </c>
      <c r="B606" s="518" t="s">
        <v>3554</v>
      </c>
      <c r="C606" s="518"/>
      <c r="D606" s="518"/>
      <c r="E606" s="518"/>
      <c r="F606" s="518"/>
      <c r="G606" s="518"/>
      <c r="H606" s="519"/>
    </row>
    <row r="607" spans="1:8" x14ac:dyDescent="0.2">
      <c r="A607" s="151">
        <v>4644</v>
      </c>
      <c r="B607" s="518" t="s">
        <v>4206</v>
      </c>
      <c r="C607" s="518"/>
      <c r="D607" s="518"/>
      <c r="E607" s="518"/>
      <c r="F607" s="518"/>
      <c r="G607" s="518"/>
      <c r="H607" s="519"/>
    </row>
    <row r="608" spans="1:8" x14ac:dyDescent="0.2">
      <c r="A608" s="151">
        <v>4645</v>
      </c>
      <c r="B608" s="518" t="s">
        <v>2007</v>
      </c>
      <c r="C608" s="518"/>
      <c r="D608" s="518"/>
      <c r="E608" s="518"/>
      <c r="F608" s="518"/>
      <c r="G608" s="518"/>
      <c r="H608" s="519"/>
    </row>
    <row r="609" spans="1:8" x14ac:dyDescent="0.2">
      <c r="A609" s="151">
        <v>4646</v>
      </c>
      <c r="B609" s="518" t="s">
        <v>4207</v>
      </c>
      <c r="C609" s="518"/>
      <c r="D609" s="518"/>
      <c r="E609" s="518"/>
      <c r="F609" s="518"/>
      <c r="G609" s="518"/>
      <c r="H609" s="519"/>
    </row>
    <row r="610" spans="1:8" x14ac:dyDescent="0.2">
      <c r="A610" s="151">
        <v>4647</v>
      </c>
      <c r="B610" s="518" t="s">
        <v>4208</v>
      </c>
      <c r="C610" s="518"/>
      <c r="D610" s="518"/>
      <c r="E610" s="518"/>
      <c r="F610" s="518"/>
      <c r="G610" s="518"/>
      <c r="H610" s="519"/>
    </row>
    <row r="611" spans="1:8" x14ac:dyDescent="0.2">
      <c r="A611" s="151">
        <v>4648</v>
      </c>
      <c r="B611" s="518" t="s">
        <v>3485</v>
      </c>
      <c r="C611" s="518"/>
      <c r="D611" s="518"/>
      <c r="E611" s="518"/>
      <c r="F611" s="518"/>
      <c r="G611" s="518"/>
      <c r="H611" s="519"/>
    </row>
    <row r="612" spans="1:8" x14ac:dyDescent="0.2">
      <c r="A612" s="151">
        <v>4649</v>
      </c>
      <c r="B612" s="518" t="s">
        <v>3486</v>
      </c>
      <c r="C612" s="518"/>
      <c r="D612" s="518"/>
      <c r="E612" s="518"/>
      <c r="F612" s="518"/>
      <c r="G612" s="518"/>
      <c r="H612" s="519"/>
    </row>
    <row r="613" spans="1:8" x14ac:dyDescent="0.2">
      <c r="A613" s="151">
        <v>4651</v>
      </c>
      <c r="B613" s="518" t="s">
        <v>2400</v>
      </c>
      <c r="C613" s="518"/>
      <c r="D613" s="518"/>
      <c r="E613" s="518"/>
      <c r="F613" s="518"/>
      <c r="G613" s="518"/>
      <c r="H613" s="519"/>
    </row>
    <row r="614" spans="1:8" x14ac:dyDescent="0.2">
      <c r="A614" s="151">
        <v>4652</v>
      </c>
      <c r="B614" s="518" t="s">
        <v>4298</v>
      </c>
      <c r="C614" s="518"/>
      <c r="D614" s="518"/>
      <c r="E614" s="518"/>
      <c r="F614" s="518"/>
      <c r="G614" s="518"/>
      <c r="H614" s="519"/>
    </row>
    <row r="615" spans="1:8" x14ac:dyDescent="0.2">
      <c r="A615" s="151">
        <v>4661</v>
      </c>
      <c r="B615" s="518" t="s">
        <v>3880</v>
      </c>
      <c r="C615" s="518"/>
      <c r="D615" s="518"/>
      <c r="E615" s="518"/>
      <c r="F615" s="518"/>
      <c r="G615" s="518"/>
      <c r="H615" s="519"/>
    </row>
    <row r="616" spans="1:8" x14ac:dyDescent="0.2">
      <c r="A616" s="151">
        <v>4662</v>
      </c>
      <c r="B616" s="518" t="s">
        <v>3125</v>
      </c>
      <c r="C616" s="518"/>
      <c r="D616" s="518"/>
      <c r="E616" s="518"/>
      <c r="F616" s="518"/>
      <c r="G616" s="518"/>
      <c r="H616" s="519"/>
    </row>
    <row r="617" spans="1:8" x14ac:dyDescent="0.2">
      <c r="A617" s="151">
        <v>4663</v>
      </c>
      <c r="B617" s="518" t="s">
        <v>3126</v>
      </c>
      <c r="C617" s="518"/>
      <c r="D617" s="518"/>
      <c r="E617" s="518"/>
      <c r="F617" s="518"/>
      <c r="G617" s="518"/>
      <c r="H617" s="519"/>
    </row>
    <row r="618" spans="1:8" x14ac:dyDescent="0.2">
      <c r="A618" s="151">
        <v>4664</v>
      </c>
      <c r="B618" s="518" t="s">
        <v>750</v>
      </c>
      <c r="C618" s="518"/>
      <c r="D618" s="518"/>
      <c r="E618" s="518"/>
      <c r="F618" s="518"/>
      <c r="G618" s="518"/>
      <c r="H618" s="519"/>
    </row>
    <row r="619" spans="1:8" x14ac:dyDescent="0.2">
      <c r="A619" s="151">
        <v>4665</v>
      </c>
      <c r="B619" s="518" t="s">
        <v>751</v>
      </c>
      <c r="C619" s="518"/>
      <c r="D619" s="518"/>
      <c r="E619" s="518"/>
      <c r="F619" s="518"/>
      <c r="G619" s="518"/>
      <c r="H619" s="519"/>
    </row>
    <row r="620" spans="1:8" x14ac:dyDescent="0.2">
      <c r="A620" s="151">
        <v>4666</v>
      </c>
      <c r="B620" s="518" t="s">
        <v>3127</v>
      </c>
      <c r="C620" s="518"/>
      <c r="D620" s="518"/>
      <c r="E620" s="518"/>
      <c r="F620" s="518"/>
      <c r="G620" s="518"/>
      <c r="H620" s="519"/>
    </row>
    <row r="621" spans="1:8" x14ac:dyDescent="0.2">
      <c r="A621" s="151">
        <v>4669</v>
      </c>
      <c r="B621" s="518" t="s">
        <v>752</v>
      </c>
      <c r="C621" s="518"/>
      <c r="D621" s="518"/>
      <c r="E621" s="518"/>
      <c r="F621" s="518"/>
      <c r="G621" s="518"/>
      <c r="H621" s="519"/>
    </row>
    <row r="622" spans="1:8" x14ac:dyDescent="0.2">
      <c r="A622" s="151">
        <v>4671</v>
      </c>
      <c r="B622" s="518" t="s">
        <v>1279</v>
      </c>
      <c r="C622" s="518"/>
      <c r="D622" s="518"/>
      <c r="E622" s="518"/>
      <c r="F622" s="518"/>
      <c r="G622" s="518"/>
      <c r="H622" s="519"/>
    </row>
    <row r="623" spans="1:8" x14ac:dyDescent="0.2">
      <c r="A623" s="151">
        <v>4672</v>
      </c>
      <c r="B623" s="518" t="s">
        <v>3237</v>
      </c>
      <c r="C623" s="518"/>
      <c r="D623" s="518"/>
      <c r="E623" s="518"/>
      <c r="F623" s="518"/>
      <c r="G623" s="518"/>
      <c r="H623" s="519"/>
    </row>
    <row r="624" spans="1:8" x14ac:dyDescent="0.2">
      <c r="A624" s="151">
        <v>4673</v>
      </c>
      <c r="B624" s="518" t="s">
        <v>1430</v>
      </c>
      <c r="C624" s="518"/>
      <c r="D624" s="518"/>
      <c r="E624" s="518"/>
      <c r="F624" s="518"/>
      <c r="G624" s="518"/>
      <c r="H624" s="519"/>
    </row>
    <row r="625" spans="1:8" x14ac:dyDescent="0.2">
      <c r="A625" s="151">
        <v>4674</v>
      </c>
      <c r="B625" s="518" t="s">
        <v>4165</v>
      </c>
      <c r="C625" s="518"/>
      <c r="D625" s="518"/>
      <c r="E625" s="518"/>
      <c r="F625" s="518"/>
      <c r="G625" s="518"/>
      <c r="H625" s="519"/>
    </row>
    <row r="626" spans="1:8" x14ac:dyDescent="0.2">
      <c r="A626" s="151">
        <v>4675</v>
      </c>
      <c r="B626" s="518" t="s">
        <v>1778</v>
      </c>
      <c r="C626" s="518"/>
      <c r="D626" s="518"/>
      <c r="E626" s="518"/>
      <c r="F626" s="518"/>
      <c r="G626" s="518"/>
      <c r="H626" s="519"/>
    </row>
    <row r="627" spans="1:8" x14ac:dyDescent="0.2">
      <c r="A627" s="151">
        <v>4676</v>
      </c>
      <c r="B627" s="518" t="s">
        <v>2871</v>
      </c>
      <c r="C627" s="518"/>
      <c r="D627" s="518"/>
      <c r="E627" s="518"/>
      <c r="F627" s="518"/>
      <c r="G627" s="518"/>
      <c r="H627" s="519"/>
    </row>
    <row r="628" spans="1:8" x14ac:dyDescent="0.2">
      <c r="A628" s="151">
        <v>4677</v>
      </c>
      <c r="B628" s="518" t="s">
        <v>4166</v>
      </c>
      <c r="C628" s="518"/>
      <c r="D628" s="518"/>
      <c r="E628" s="518"/>
      <c r="F628" s="518"/>
      <c r="G628" s="518"/>
      <c r="H628" s="519"/>
    </row>
    <row r="629" spans="1:8" x14ac:dyDescent="0.2">
      <c r="A629" s="151">
        <v>4690</v>
      </c>
      <c r="B629" s="518" t="s">
        <v>4167</v>
      </c>
      <c r="C629" s="518"/>
      <c r="D629" s="518"/>
      <c r="E629" s="518"/>
      <c r="F629" s="518"/>
      <c r="G629" s="518"/>
      <c r="H629" s="519"/>
    </row>
    <row r="630" spans="1:8" x14ac:dyDescent="0.2">
      <c r="A630" s="151">
        <v>4711</v>
      </c>
      <c r="B630" s="518" t="s">
        <v>4168</v>
      </c>
      <c r="C630" s="518"/>
      <c r="D630" s="518"/>
      <c r="E630" s="518"/>
      <c r="F630" s="518"/>
      <c r="G630" s="518"/>
      <c r="H630" s="519"/>
    </row>
    <row r="631" spans="1:8" x14ac:dyDescent="0.2">
      <c r="A631" s="151">
        <v>4719</v>
      </c>
      <c r="B631" s="518" t="s">
        <v>2851</v>
      </c>
      <c r="C631" s="518"/>
      <c r="D631" s="518"/>
      <c r="E631" s="518"/>
      <c r="F631" s="518"/>
      <c r="G631" s="518"/>
      <c r="H631" s="519"/>
    </row>
    <row r="632" spans="1:8" x14ac:dyDescent="0.2">
      <c r="A632" s="151">
        <v>4721</v>
      </c>
      <c r="B632" s="518" t="s">
        <v>454</v>
      </c>
      <c r="C632" s="518"/>
      <c r="D632" s="518"/>
      <c r="E632" s="518"/>
      <c r="F632" s="518"/>
      <c r="G632" s="518"/>
      <c r="H632" s="519"/>
    </row>
    <row r="633" spans="1:8" x14ac:dyDescent="0.2">
      <c r="A633" s="151">
        <v>4722</v>
      </c>
      <c r="B633" s="518" t="s">
        <v>4103</v>
      </c>
      <c r="C633" s="518"/>
      <c r="D633" s="518"/>
      <c r="E633" s="518"/>
      <c r="F633" s="518"/>
      <c r="G633" s="518"/>
      <c r="H633" s="519"/>
    </row>
    <row r="634" spans="1:8" x14ac:dyDescent="0.2">
      <c r="A634" s="151">
        <v>4723</v>
      </c>
      <c r="B634" s="518" t="s">
        <v>1475</v>
      </c>
      <c r="C634" s="518"/>
      <c r="D634" s="518"/>
      <c r="E634" s="518"/>
      <c r="F634" s="518"/>
      <c r="G634" s="518"/>
      <c r="H634" s="519"/>
    </row>
    <row r="635" spans="1:8" x14ac:dyDescent="0.2">
      <c r="A635" s="151">
        <v>4724</v>
      </c>
      <c r="B635" s="518" t="s">
        <v>782</v>
      </c>
      <c r="C635" s="518"/>
      <c r="D635" s="518"/>
      <c r="E635" s="518"/>
      <c r="F635" s="518"/>
      <c r="G635" s="518"/>
      <c r="H635" s="519"/>
    </row>
    <row r="636" spans="1:8" x14ac:dyDescent="0.2">
      <c r="A636" s="151">
        <v>4725</v>
      </c>
      <c r="B636" s="518" t="s">
        <v>783</v>
      </c>
      <c r="C636" s="518"/>
      <c r="D636" s="518"/>
      <c r="E636" s="518"/>
      <c r="F636" s="518"/>
      <c r="G636" s="518"/>
      <c r="H636" s="519"/>
    </row>
    <row r="637" spans="1:8" x14ac:dyDescent="0.2">
      <c r="A637" s="151">
        <v>4726</v>
      </c>
      <c r="B637" s="518" t="s">
        <v>3405</v>
      </c>
      <c r="C637" s="518"/>
      <c r="D637" s="518"/>
      <c r="E637" s="518"/>
      <c r="F637" s="518"/>
      <c r="G637" s="518"/>
      <c r="H637" s="519"/>
    </row>
    <row r="638" spans="1:8" x14ac:dyDescent="0.2">
      <c r="A638" s="151">
        <v>4729</v>
      </c>
      <c r="B638" s="518" t="s">
        <v>3406</v>
      </c>
      <c r="C638" s="518"/>
      <c r="D638" s="518"/>
      <c r="E638" s="518"/>
      <c r="F638" s="518"/>
      <c r="G638" s="518"/>
      <c r="H638" s="519"/>
    </row>
    <row r="639" spans="1:8" x14ac:dyDescent="0.2">
      <c r="A639" s="151">
        <v>4730</v>
      </c>
      <c r="B639" s="518" t="s">
        <v>3407</v>
      </c>
      <c r="C639" s="518"/>
      <c r="D639" s="518"/>
      <c r="E639" s="518"/>
      <c r="F639" s="518"/>
      <c r="G639" s="518"/>
      <c r="H639" s="519"/>
    </row>
    <row r="640" spans="1:8" x14ac:dyDescent="0.2">
      <c r="A640" s="151">
        <v>4741</v>
      </c>
      <c r="B640" s="518" t="s">
        <v>3408</v>
      </c>
      <c r="C640" s="518"/>
      <c r="D640" s="518"/>
      <c r="E640" s="518"/>
      <c r="F640" s="518"/>
      <c r="G640" s="518"/>
      <c r="H640" s="519"/>
    </row>
    <row r="641" spans="1:8" x14ac:dyDescent="0.2">
      <c r="A641" s="151">
        <v>4742</v>
      </c>
      <c r="B641" s="518" t="s">
        <v>4096</v>
      </c>
      <c r="C641" s="518"/>
      <c r="D641" s="518"/>
      <c r="E641" s="518"/>
      <c r="F641" s="518"/>
      <c r="G641" s="518"/>
      <c r="H641" s="519"/>
    </row>
    <row r="642" spans="1:8" x14ac:dyDescent="0.2">
      <c r="A642" s="151">
        <v>4743</v>
      </c>
      <c r="B642" s="518" t="s">
        <v>2363</v>
      </c>
      <c r="C642" s="518"/>
      <c r="D642" s="518"/>
      <c r="E642" s="518"/>
      <c r="F642" s="518"/>
      <c r="G642" s="518"/>
      <c r="H642" s="519"/>
    </row>
    <row r="643" spans="1:8" x14ac:dyDescent="0.2">
      <c r="A643" s="151">
        <v>4751</v>
      </c>
      <c r="B643" s="518" t="s">
        <v>2456</v>
      </c>
      <c r="C643" s="518"/>
      <c r="D643" s="518"/>
      <c r="E643" s="518"/>
      <c r="F643" s="518"/>
      <c r="G643" s="518"/>
      <c r="H643" s="519"/>
    </row>
    <row r="644" spans="1:8" x14ac:dyDescent="0.2">
      <c r="A644" s="151">
        <v>4752</v>
      </c>
      <c r="B644" s="518" t="s">
        <v>2457</v>
      </c>
      <c r="C644" s="518"/>
      <c r="D644" s="518"/>
      <c r="E644" s="518"/>
      <c r="F644" s="518"/>
      <c r="G644" s="518"/>
      <c r="H644" s="519"/>
    </row>
    <row r="645" spans="1:8" x14ac:dyDescent="0.2">
      <c r="A645" s="151">
        <v>4753</v>
      </c>
      <c r="B645" s="518" t="s">
        <v>2458</v>
      </c>
      <c r="C645" s="518"/>
      <c r="D645" s="518"/>
      <c r="E645" s="518"/>
      <c r="F645" s="518"/>
      <c r="G645" s="518"/>
      <c r="H645" s="519"/>
    </row>
    <row r="646" spans="1:8" x14ac:dyDescent="0.2">
      <c r="A646" s="151">
        <v>4754</v>
      </c>
      <c r="B646" s="518" t="s">
        <v>2717</v>
      </c>
      <c r="C646" s="518"/>
      <c r="D646" s="518"/>
      <c r="E646" s="518"/>
      <c r="F646" s="518"/>
      <c r="G646" s="518"/>
      <c r="H646" s="519"/>
    </row>
    <row r="647" spans="1:8" x14ac:dyDescent="0.2">
      <c r="A647" s="151">
        <v>4759</v>
      </c>
      <c r="B647" s="518" t="s">
        <v>2718</v>
      </c>
      <c r="C647" s="518"/>
      <c r="D647" s="518"/>
      <c r="E647" s="518"/>
      <c r="F647" s="518"/>
      <c r="G647" s="518"/>
      <c r="H647" s="519"/>
    </row>
    <row r="648" spans="1:8" x14ac:dyDescent="0.2">
      <c r="A648" s="151">
        <v>4761</v>
      </c>
      <c r="B648" s="518" t="s">
        <v>2719</v>
      </c>
      <c r="C648" s="518"/>
      <c r="D648" s="518"/>
      <c r="E648" s="518"/>
      <c r="F648" s="518"/>
      <c r="G648" s="518"/>
      <c r="H648" s="519"/>
    </row>
    <row r="649" spans="1:8" x14ac:dyDescent="0.2">
      <c r="A649" s="151">
        <v>4762</v>
      </c>
      <c r="B649" s="518" t="s">
        <v>2460</v>
      </c>
      <c r="C649" s="518"/>
      <c r="D649" s="518"/>
      <c r="E649" s="518"/>
      <c r="F649" s="518"/>
      <c r="G649" s="518"/>
      <c r="H649" s="519"/>
    </row>
    <row r="650" spans="1:8" x14ac:dyDescent="0.2">
      <c r="A650" s="151">
        <v>4763</v>
      </c>
      <c r="B650" s="518" t="s">
        <v>1947</v>
      </c>
      <c r="C650" s="518"/>
      <c r="D650" s="518"/>
      <c r="E650" s="518"/>
      <c r="F650" s="518"/>
      <c r="G650" s="518"/>
      <c r="H650" s="519"/>
    </row>
    <row r="651" spans="1:8" x14ac:dyDescent="0.2">
      <c r="A651" s="151">
        <v>4764</v>
      </c>
      <c r="B651" s="518" t="s">
        <v>1948</v>
      </c>
      <c r="C651" s="518"/>
      <c r="D651" s="518"/>
      <c r="E651" s="518"/>
      <c r="F651" s="518"/>
      <c r="G651" s="518"/>
      <c r="H651" s="519"/>
    </row>
    <row r="652" spans="1:8" x14ac:dyDescent="0.2">
      <c r="A652" s="151">
        <v>4765</v>
      </c>
      <c r="B652" s="518" t="s">
        <v>1949</v>
      </c>
      <c r="C652" s="518"/>
      <c r="D652" s="518"/>
      <c r="E652" s="518"/>
      <c r="F652" s="518"/>
      <c r="G652" s="518"/>
      <c r="H652" s="519"/>
    </row>
    <row r="653" spans="1:8" x14ac:dyDescent="0.2">
      <c r="A653" s="151">
        <v>4771</v>
      </c>
      <c r="B653" s="518" t="s">
        <v>2754</v>
      </c>
      <c r="C653" s="518"/>
      <c r="D653" s="518"/>
      <c r="E653" s="518"/>
      <c r="F653" s="518"/>
      <c r="G653" s="518"/>
      <c r="H653" s="519"/>
    </row>
    <row r="654" spans="1:8" x14ac:dyDescent="0.2">
      <c r="A654" s="151">
        <v>4772</v>
      </c>
      <c r="B654" s="518" t="s">
        <v>4027</v>
      </c>
      <c r="C654" s="518"/>
      <c r="D654" s="518"/>
      <c r="E654" s="518"/>
      <c r="F654" s="518"/>
      <c r="G654" s="518"/>
      <c r="H654" s="519"/>
    </row>
    <row r="655" spans="1:8" x14ac:dyDescent="0.2">
      <c r="A655" s="151">
        <v>4773</v>
      </c>
      <c r="B655" s="518" t="s">
        <v>4028</v>
      </c>
      <c r="C655" s="518"/>
      <c r="D655" s="518"/>
      <c r="E655" s="518"/>
      <c r="F655" s="518"/>
      <c r="G655" s="518"/>
      <c r="H655" s="519"/>
    </row>
    <row r="656" spans="1:8" x14ac:dyDescent="0.2">
      <c r="A656" s="151">
        <v>4774</v>
      </c>
      <c r="B656" s="518" t="s">
        <v>4029</v>
      </c>
      <c r="C656" s="518"/>
      <c r="D656" s="518"/>
      <c r="E656" s="518"/>
      <c r="F656" s="518"/>
      <c r="G656" s="518"/>
      <c r="H656" s="519"/>
    </row>
    <row r="657" spans="1:8" x14ac:dyDescent="0.2">
      <c r="A657" s="151">
        <v>4775</v>
      </c>
      <c r="B657" s="518" t="s">
        <v>4030</v>
      </c>
      <c r="C657" s="518"/>
      <c r="D657" s="518"/>
      <c r="E657" s="518"/>
      <c r="F657" s="518"/>
      <c r="G657" s="518"/>
      <c r="H657" s="519"/>
    </row>
    <row r="658" spans="1:8" x14ac:dyDescent="0.2">
      <c r="A658" s="151">
        <v>4776</v>
      </c>
      <c r="B658" s="518" t="s">
        <v>4031</v>
      </c>
      <c r="C658" s="518"/>
      <c r="D658" s="518"/>
      <c r="E658" s="518"/>
      <c r="F658" s="518"/>
      <c r="G658" s="518"/>
      <c r="H658" s="519"/>
    </row>
    <row r="659" spans="1:8" x14ac:dyDescent="0.2">
      <c r="A659" s="151">
        <v>4777</v>
      </c>
      <c r="B659" s="518" t="s">
        <v>4032</v>
      </c>
      <c r="C659" s="518"/>
      <c r="D659" s="518"/>
      <c r="E659" s="518"/>
      <c r="F659" s="518"/>
      <c r="G659" s="518"/>
      <c r="H659" s="519"/>
    </row>
    <row r="660" spans="1:8" x14ac:dyDescent="0.2">
      <c r="A660" s="151">
        <v>4778</v>
      </c>
      <c r="B660" s="518" t="s">
        <v>4033</v>
      </c>
      <c r="C660" s="518"/>
      <c r="D660" s="518"/>
      <c r="E660" s="518"/>
      <c r="F660" s="518"/>
      <c r="G660" s="518"/>
      <c r="H660" s="519"/>
    </row>
    <row r="661" spans="1:8" x14ac:dyDescent="0.2">
      <c r="A661" s="151">
        <v>4779</v>
      </c>
      <c r="B661" s="518" t="s">
        <v>3226</v>
      </c>
      <c r="C661" s="518"/>
      <c r="D661" s="518"/>
      <c r="E661" s="518"/>
      <c r="F661" s="518"/>
      <c r="G661" s="518"/>
      <c r="H661" s="519"/>
    </row>
    <row r="662" spans="1:8" x14ac:dyDescent="0.2">
      <c r="A662" s="151">
        <v>4781</v>
      </c>
      <c r="B662" s="518" t="s">
        <v>1931</v>
      </c>
      <c r="C662" s="518"/>
      <c r="D662" s="518"/>
      <c r="E662" s="518"/>
      <c r="F662" s="518"/>
      <c r="G662" s="518"/>
      <c r="H662" s="519"/>
    </row>
    <row r="663" spans="1:8" x14ac:dyDescent="0.2">
      <c r="A663" s="151">
        <v>4782</v>
      </c>
      <c r="B663" s="518" t="s">
        <v>2016</v>
      </c>
      <c r="C663" s="518"/>
      <c r="D663" s="518"/>
      <c r="E663" s="518"/>
      <c r="F663" s="518"/>
      <c r="G663" s="518"/>
      <c r="H663" s="519"/>
    </row>
    <row r="664" spans="1:8" x14ac:dyDescent="0.2">
      <c r="A664" s="151">
        <v>4789</v>
      </c>
      <c r="B664" s="518" t="s">
        <v>2017</v>
      </c>
      <c r="C664" s="518"/>
      <c r="D664" s="518"/>
      <c r="E664" s="518"/>
      <c r="F664" s="518"/>
      <c r="G664" s="518"/>
      <c r="H664" s="519"/>
    </row>
    <row r="665" spans="1:8" x14ac:dyDescent="0.2">
      <c r="A665" s="151">
        <v>4791</v>
      </c>
      <c r="B665" s="518" t="s">
        <v>2018</v>
      </c>
      <c r="C665" s="518"/>
      <c r="D665" s="518"/>
      <c r="E665" s="518"/>
      <c r="F665" s="518"/>
      <c r="G665" s="518"/>
      <c r="H665" s="519"/>
    </row>
    <row r="666" spans="1:8" x14ac:dyDescent="0.2">
      <c r="A666" s="151">
        <v>4799</v>
      </c>
      <c r="B666" s="518" t="s">
        <v>2019</v>
      </c>
      <c r="C666" s="518"/>
      <c r="D666" s="518"/>
      <c r="E666" s="518"/>
      <c r="F666" s="518"/>
      <c r="G666" s="518"/>
      <c r="H666" s="519"/>
    </row>
    <row r="667" spans="1:8" x14ac:dyDescent="0.2">
      <c r="A667" s="151">
        <v>4910</v>
      </c>
      <c r="B667" s="518" t="s">
        <v>3929</v>
      </c>
      <c r="C667" s="518"/>
      <c r="D667" s="518"/>
      <c r="E667" s="518"/>
      <c r="F667" s="518"/>
      <c r="G667" s="518"/>
      <c r="H667" s="519"/>
    </row>
    <row r="668" spans="1:8" x14ac:dyDescent="0.2">
      <c r="A668" s="151">
        <v>4920</v>
      </c>
      <c r="B668" s="518" t="s">
        <v>3930</v>
      </c>
      <c r="C668" s="518"/>
      <c r="D668" s="518"/>
      <c r="E668" s="518"/>
      <c r="F668" s="518"/>
      <c r="G668" s="518"/>
      <c r="H668" s="519"/>
    </row>
    <row r="669" spans="1:8" x14ac:dyDescent="0.2">
      <c r="A669" s="151">
        <v>4931</v>
      </c>
      <c r="B669" s="518" t="s">
        <v>3310</v>
      </c>
      <c r="C669" s="518"/>
      <c r="D669" s="518"/>
      <c r="E669" s="518"/>
      <c r="F669" s="518"/>
      <c r="G669" s="518"/>
      <c r="H669" s="519"/>
    </row>
    <row r="670" spans="1:8" x14ac:dyDescent="0.2">
      <c r="A670" s="151">
        <v>4932</v>
      </c>
      <c r="B670" s="518" t="s">
        <v>3311</v>
      </c>
      <c r="C670" s="518"/>
      <c r="D670" s="518"/>
      <c r="E670" s="518"/>
      <c r="F670" s="518"/>
      <c r="G670" s="518"/>
      <c r="H670" s="519"/>
    </row>
    <row r="671" spans="1:8" x14ac:dyDescent="0.2">
      <c r="A671" s="151">
        <v>4939</v>
      </c>
      <c r="B671" s="518" t="s">
        <v>1781</v>
      </c>
      <c r="C671" s="518"/>
      <c r="D671" s="518"/>
      <c r="E671" s="518"/>
      <c r="F671" s="518"/>
      <c r="G671" s="518"/>
      <c r="H671" s="519"/>
    </row>
    <row r="672" spans="1:8" x14ac:dyDescent="0.2">
      <c r="A672" s="151">
        <v>4941</v>
      </c>
      <c r="B672" s="518" t="s">
        <v>4101</v>
      </c>
      <c r="C672" s="518"/>
      <c r="D672" s="518"/>
      <c r="E672" s="518"/>
      <c r="F672" s="518"/>
      <c r="G672" s="518"/>
      <c r="H672" s="519"/>
    </row>
    <row r="673" spans="1:8" x14ac:dyDescent="0.2">
      <c r="A673" s="151">
        <v>4942</v>
      </c>
      <c r="B673" s="518" t="s">
        <v>2696</v>
      </c>
      <c r="C673" s="518"/>
      <c r="D673" s="518"/>
      <c r="E673" s="518"/>
      <c r="F673" s="518"/>
      <c r="G673" s="518"/>
      <c r="H673" s="519"/>
    </row>
    <row r="674" spans="1:8" x14ac:dyDescent="0.2">
      <c r="A674" s="151">
        <v>4950</v>
      </c>
      <c r="B674" s="518" t="s">
        <v>2751</v>
      </c>
      <c r="C674" s="518"/>
      <c r="D674" s="518"/>
      <c r="E674" s="518"/>
      <c r="F674" s="518"/>
      <c r="G674" s="518"/>
      <c r="H674" s="519"/>
    </row>
    <row r="675" spans="1:8" x14ac:dyDescent="0.2">
      <c r="A675" s="151">
        <v>5010</v>
      </c>
      <c r="B675" s="518" t="s">
        <v>2926</v>
      </c>
      <c r="C675" s="518"/>
      <c r="D675" s="518"/>
      <c r="E675" s="518"/>
      <c r="F675" s="518"/>
      <c r="G675" s="518"/>
      <c r="H675" s="519"/>
    </row>
    <row r="676" spans="1:8" x14ac:dyDescent="0.2">
      <c r="A676" s="151">
        <v>5020</v>
      </c>
      <c r="B676" s="518" t="s">
        <v>2927</v>
      </c>
      <c r="C676" s="518"/>
      <c r="D676" s="518"/>
      <c r="E676" s="518"/>
      <c r="F676" s="518"/>
      <c r="G676" s="518"/>
      <c r="H676" s="519"/>
    </row>
    <row r="677" spans="1:8" x14ac:dyDescent="0.2">
      <c r="A677" s="151">
        <v>5030</v>
      </c>
      <c r="B677" s="518" t="s">
        <v>1027</v>
      </c>
      <c r="C677" s="518"/>
      <c r="D677" s="518"/>
      <c r="E677" s="518"/>
      <c r="F677" s="518"/>
      <c r="G677" s="518"/>
      <c r="H677" s="519"/>
    </row>
    <row r="678" spans="1:8" x14ac:dyDescent="0.2">
      <c r="A678" s="151">
        <v>5040</v>
      </c>
      <c r="B678" s="518" t="s">
        <v>3480</v>
      </c>
      <c r="C678" s="518"/>
      <c r="D678" s="518"/>
      <c r="E678" s="518"/>
      <c r="F678" s="518"/>
      <c r="G678" s="518"/>
      <c r="H678" s="519"/>
    </row>
    <row r="679" spans="1:8" x14ac:dyDescent="0.2">
      <c r="A679" s="151">
        <v>5110</v>
      </c>
      <c r="B679" s="518" t="s">
        <v>3481</v>
      </c>
      <c r="C679" s="518"/>
      <c r="D679" s="518"/>
      <c r="E679" s="518"/>
      <c r="F679" s="518"/>
      <c r="G679" s="518"/>
      <c r="H679" s="519"/>
    </row>
    <row r="680" spans="1:8" x14ac:dyDescent="0.2">
      <c r="A680" s="151">
        <v>5121</v>
      </c>
      <c r="B680" s="518" t="s">
        <v>3482</v>
      </c>
      <c r="C680" s="518"/>
      <c r="D680" s="518"/>
      <c r="E680" s="518"/>
      <c r="F680" s="518"/>
      <c r="G680" s="518"/>
      <c r="H680" s="519"/>
    </row>
    <row r="681" spans="1:8" x14ac:dyDescent="0.2">
      <c r="A681" s="151">
        <v>5122</v>
      </c>
      <c r="B681" s="518" t="s">
        <v>2928</v>
      </c>
      <c r="C681" s="518"/>
      <c r="D681" s="518"/>
      <c r="E681" s="518"/>
      <c r="F681" s="518"/>
      <c r="G681" s="518"/>
      <c r="H681" s="519"/>
    </row>
    <row r="682" spans="1:8" x14ac:dyDescent="0.2">
      <c r="A682" s="151">
        <v>5210</v>
      </c>
      <c r="B682" s="518" t="s">
        <v>2931</v>
      </c>
      <c r="C682" s="518"/>
      <c r="D682" s="518"/>
      <c r="E682" s="518"/>
      <c r="F682" s="518"/>
      <c r="G682" s="518"/>
      <c r="H682" s="519"/>
    </row>
    <row r="683" spans="1:8" x14ac:dyDescent="0.2">
      <c r="A683" s="151">
        <v>5221</v>
      </c>
      <c r="B683" s="518" t="s">
        <v>3483</v>
      </c>
      <c r="C683" s="518"/>
      <c r="D683" s="518"/>
      <c r="E683" s="518"/>
      <c r="F683" s="518"/>
      <c r="G683" s="518"/>
      <c r="H683" s="519"/>
    </row>
    <row r="684" spans="1:8" x14ac:dyDescent="0.2">
      <c r="A684" s="151">
        <v>5222</v>
      </c>
      <c r="B684" s="518" t="s">
        <v>3484</v>
      </c>
      <c r="C684" s="518"/>
      <c r="D684" s="518"/>
      <c r="E684" s="518"/>
      <c r="F684" s="518"/>
      <c r="G684" s="518"/>
      <c r="H684" s="519"/>
    </row>
    <row r="685" spans="1:8" x14ac:dyDescent="0.2">
      <c r="A685" s="151">
        <v>5223</v>
      </c>
      <c r="B685" s="518" t="s">
        <v>206</v>
      </c>
      <c r="C685" s="518"/>
      <c r="D685" s="518"/>
      <c r="E685" s="518"/>
      <c r="F685" s="518"/>
      <c r="G685" s="518"/>
      <c r="H685" s="519"/>
    </row>
    <row r="686" spans="1:8" x14ac:dyDescent="0.2">
      <c r="A686" s="151">
        <v>5224</v>
      </c>
      <c r="B686" s="518" t="s">
        <v>207</v>
      </c>
      <c r="C686" s="518"/>
      <c r="D686" s="518"/>
      <c r="E686" s="518"/>
      <c r="F686" s="518"/>
      <c r="G686" s="518"/>
      <c r="H686" s="519"/>
    </row>
    <row r="687" spans="1:8" x14ac:dyDescent="0.2">
      <c r="A687" s="151">
        <v>5229</v>
      </c>
      <c r="B687" s="518" t="s">
        <v>208</v>
      </c>
      <c r="C687" s="518"/>
      <c r="D687" s="518"/>
      <c r="E687" s="518"/>
      <c r="F687" s="518"/>
      <c r="G687" s="518"/>
      <c r="H687" s="519"/>
    </row>
    <row r="688" spans="1:8" x14ac:dyDescent="0.2">
      <c r="A688" s="151">
        <v>5310</v>
      </c>
      <c r="B688" s="518" t="s">
        <v>209</v>
      </c>
      <c r="C688" s="518"/>
      <c r="D688" s="518"/>
      <c r="E688" s="518"/>
      <c r="F688" s="518"/>
      <c r="G688" s="518"/>
      <c r="H688" s="519"/>
    </row>
    <row r="689" spans="1:8" x14ac:dyDescent="0.2">
      <c r="A689" s="151">
        <v>5320</v>
      </c>
      <c r="B689" s="518" t="s">
        <v>2166</v>
      </c>
      <c r="C689" s="518"/>
      <c r="D689" s="518"/>
      <c r="E689" s="518"/>
      <c r="F689" s="518"/>
      <c r="G689" s="518"/>
      <c r="H689" s="519"/>
    </row>
    <row r="690" spans="1:8" x14ac:dyDescent="0.2">
      <c r="A690" s="151">
        <v>5510</v>
      </c>
      <c r="B690" s="518" t="s">
        <v>2167</v>
      </c>
      <c r="C690" s="518"/>
      <c r="D690" s="518"/>
      <c r="E690" s="518"/>
      <c r="F690" s="518"/>
      <c r="G690" s="518"/>
      <c r="H690" s="519"/>
    </row>
    <row r="691" spans="1:8" x14ac:dyDescent="0.2">
      <c r="A691" s="151">
        <v>5520</v>
      </c>
      <c r="B691" s="518" t="s">
        <v>2411</v>
      </c>
      <c r="C691" s="518"/>
      <c r="D691" s="518"/>
      <c r="E691" s="518"/>
      <c r="F691" s="518"/>
      <c r="G691" s="518"/>
      <c r="H691" s="519"/>
    </row>
    <row r="692" spans="1:8" x14ac:dyDescent="0.2">
      <c r="A692" s="151">
        <v>5530</v>
      </c>
      <c r="B692" s="518" t="s">
        <v>2412</v>
      </c>
      <c r="C692" s="518"/>
      <c r="D692" s="518"/>
      <c r="E692" s="518"/>
      <c r="F692" s="518"/>
      <c r="G692" s="518"/>
      <c r="H692" s="519"/>
    </row>
    <row r="693" spans="1:8" x14ac:dyDescent="0.2">
      <c r="A693" s="151">
        <v>5590</v>
      </c>
      <c r="B693" s="518" t="s">
        <v>1452</v>
      </c>
      <c r="C693" s="518"/>
      <c r="D693" s="518"/>
      <c r="E693" s="518"/>
      <c r="F693" s="518"/>
      <c r="G693" s="518"/>
      <c r="H693" s="519"/>
    </row>
    <row r="694" spans="1:8" x14ac:dyDescent="0.2">
      <c r="A694" s="151">
        <v>5610</v>
      </c>
      <c r="B694" s="518" t="s">
        <v>3413</v>
      </c>
      <c r="C694" s="518"/>
      <c r="D694" s="518"/>
      <c r="E694" s="518"/>
      <c r="F694" s="518"/>
      <c r="G694" s="518"/>
      <c r="H694" s="519"/>
    </row>
    <row r="695" spans="1:8" x14ac:dyDescent="0.2">
      <c r="A695" s="151">
        <v>5621</v>
      </c>
      <c r="B695" s="518" t="s">
        <v>3414</v>
      </c>
      <c r="C695" s="518"/>
      <c r="D695" s="518"/>
      <c r="E695" s="518"/>
      <c r="F695" s="518"/>
      <c r="G695" s="518"/>
      <c r="H695" s="519"/>
    </row>
    <row r="696" spans="1:8" x14ac:dyDescent="0.2">
      <c r="A696" s="151">
        <v>5629</v>
      </c>
      <c r="B696" s="518" t="s">
        <v>3415</v>
      </c>
      <c r="C696" s="518"/>
      <c r="D696" s="518"/>
      <c r="E696" s="518"/>
      <c r="F696" s="518"/>
      <c r="G696" s="518"/>
      <c r="H696" s="519"/>
    </row>
    <row r="697" spans="1:8" x14ac:dyDescent="0.2">
      <c r="A697" s="151">
        <v>5630</v>
      </c>
      <c r="B697" s="518" t="s">
        <v>3416</v>
      </c>
      <c r="C697" s="518"/>
      <c r="D697" s="518"/>
      <c r="E697" s="518"/>
      <c r="F697" s="518"/>
      <c r="G697" s="518"/>
      <c r="H697" s="519"/>
    </row>
    <row r="698" spans="1:8" x14ac:dyDescent="0.2">
      <c r="A698" s="151">
        <v>5811</v>
      </c>
      <c r="B698" s="518" t="s">
        <v>3112</v>
      </c>
      <c r="C698" s="518"/>
      <c r="D698" s="518"/>
      <c r="E698" s="518"/>
      <c r="F698" s="518"/>
      <c r="G698" s="518"/>
      <c r="H698" s="519"/>
    </row>
    <row r="699" spans="1:8" x14ac:dyDescent="0.2">
      <c r="A699" s="151">
        <v>5812</v>
      </c>
      <c r="B699" s="518" t="s">
        <v>3517</v>
      </c>
      <c r="C699" s="518"/>
      <c r="D699" s="518"/>
      <c r="E699" s="518"/>
      <c r="F699" s="518"/>
      <c r="G699" s="518"/>
      <c r="H699" s="519"/>
    </row>
    <row r="700" spans="1:8" x14ac:dyDescent="0.2">
      <c r="A700" s="151">
        <v>5813</v>
      </c>
      <c r="B700" s="518" t="s">
        <v>3113</v>
      </c>
      <c r="C700" s="518"/>
      <c r="D700" s="518"/>
      <c r="E700" s="518"/>
      <c r="F700" s="518"/>
      <c r="G700" s="518"/>
      <c r="H700" s="519"/>
    </row>
    <row r="701" spans="1:8" x14ac:dyDescent="0.2">
      <c r="A701" s="151">
        <v>5814</v>
      </c>
      <c r="B701" s="518" t="s">
        <v>1215</v>
      </c>
      <c r="C701" s="518"/>
      <c r="D701" s="518"/>
      <c r="E701" s="518"/>
      <c r="F701" s="518"/>
      <c r="G701" s="518"/>
      <c r="H701" s="519"/>
    </row>
    <row r="702" spans="1:8" x14ac:dyDescent="0.2">
      <c r="A702" s="151">
        <v>5819</v>
      </c>
      <c r="B702" s="518" t="s">
        <v>1216</v>
      </c>
      <c r="C702" s="518"/>
      <c r="D702" s="518"/>
      <c r="E702" s="518"/>
      <c r="F702" s="518"/>
      <c r="G702" s="518"/>
      <c r="H702" s="519"/>
    </row>
    <row r="703" spans="1:8" x14ac:dyDescent="0.2">
      <c r="A703" s="151">
        <v>5821</v>
      </c>
      <c r="B703" s="518" t="s">
        <v>2566</v>
      </c>
      <c r="C703" s="518"/>
      <c r="D703" s="518"/>
      <c r="E703" s="518"/>
      <c r="F703" s="518"/>
      <c r="G703" s="518"/>
      <c r="H703" s="519"/>
    </row>
    <row r="704" spans="1:8" x14ac:dyDescent="0.2">
      <c r="A704" s="151">
        <v>5829</v>
      </c>
      <c r="B704" s="518" t="s">
        <v>2567</v>
      </c>
      <c r="C704" s="518"/>
      <c r="D704" s="518"/>
      <c r="E704" s="518"/>
      <c r="F704" s="518"/>
      <c r="G704" s="518"/>
      <c r="H704" s="519"/>
    </row>
    <row r="705" spans="1:8" x14ac:dyDescent="0.2">
      <c r="A705" s="151">
        <v>5911</v>
      </c>
      <c r="B705" s="518" t="s">
        <v>2568</v>
      </c>
      <c r="C705" s="518"/>
      <c r="D705" s="518"/>
      <c r="E705" s="518"/>
      <c r="F705" s="518"/>
      <c r="G705" s="518"/>
      <c r="H705" s="519"/>
    </row>
    <row r="706" spans="1:8" x14ac:dyDescent="0.2">
      <c r="A706" s="151">
        <v>5912</v>
      </c>
      <c r="B706" s="518" t="s">
        <v>2569</v>
      </c>
      <c r="C706" s="518"/>
      <c r="D706" s="518"/>
      <c r="E706" s="518"/>
      <c r="F706" s="518"/>
      <c r="G706" s="518"/>
      <c r="H706" s="519"/>
    </row>
    <row r="707" spans="1:8" x14ac:dyDescent="0.2">
      <c r="A707" s="151">
        <v>5913</v>
      </c>
      <c r="B707" s="518" t="s">
        <v>2570</v>
      </c>
      <c r="C707" s="518"/>
      <c r="D707" s="518"/>
      <c r="E707" s="518"/>
      <c r="F707" s="518"/>
      <c r="G707" s="518"/>
      <c r="H707" s="519"/>
    </row>
    <row r="708" spans="1:8" x14ac:dyDescent="0.2">
      <c r="A708" s="151">
        <v>5914</v>
      </c>
      <c r="B708" s="518" t="s">
        <v>2571</v>
      </c>
      <c r="C708" s="518"/>
      <c r="D708" s="518"/>
      <c r="E708" s="518"/>
      <c r="F708" s="518"/>
      <c r="G708" s="518"/>
      <c r="H708" s="519"/>
    </row>
    <row r="709" spans="1:8" x14ac:dyDescent="0.2">
      <c r="A709" s="151">
        <v>5920</v>
      </c>
      <c r="B709" s="518" t="s">
        <v>2855</v>
      </c>
      <c r="C709" s="518"/>
      <c r="D709" s="518"/>
      <c r="E709" s="518"/>
      <c r="F709" s="518"/>
      <c r="G709" s="518"/>
      <c r="H709" s="519"/>
    </row>
    <row r="710" spans="1:8" x14ac:dyDescent="0.2">
      <c r="A710" s="151">
        <v>6010</v>
      </c>
      <c r="B710" s="518" t="s">
        <v>2856</v>
      </c>
      <c r="C710" s="518"/>
      <c r="D710" s="518"/>
      <c r="E710" s="518"/>
      <c r="F710" s="518"/>
      <c r="G710" s="518"/>
      <c r="H710" s="519"/>
    </row>
    <row r="711" spans="1:8" x14ac:dyDescent="0.2">
      <c r="A711" s="151">
        <v>6020</v>
      </c>
      <c r="B711" s="518" t="s">
        <v>2857</v>
      </c>
      <c r="C711" s="518"/>
      <c r="D711" s="518"/>
      <c r="E711" s="518"/>
      <c r="F711" s="518"/>
      <c r="G711" s="518"/>
      <c r="H711" s="519"/>
    </row>
    <row r="712" spans="1:8" x14ac:dyDescent="0.2">
      <c r="A712" s="151">
        <v>6110</v>
      </c>
      <c r="B712" s="518" t="s">
        <v>2858</v>
      </c>
      <c r="C712" s="518"/>
      <c r="D712" s="518"/>
      <c r="E712" s="518"/>
      <c r="F712" s="518"/>
      <c r="G712" s="518"/>
      <c r="H712" s="519"/>
    </row>
    <row r="713" spans="1:8" x14ac:dyDescent="0.2">
      <c r="A713" s="151">
        <v>6120</v>
      </c>
      <c r="B713" s="518" t="s">
        <v>2859</v>
      </c>
      <c r="C713" s="518"/>
      <c r="D713" s="518"/>
      <c r="E713" s="518"/>
      <c r="F713" s="518"/>
      <c r="G713" s="518"/>
      <c r="H713" s="519"/>
    </row>
    <row r="714" spans="1:8" x14ac:dyDescent="0.2">
      <c r="A714" s="151">
        <v>6130</v>
      </c>
      <c r="B714" s="518" t="s">
        <v>2860</v>
      </c>
      <c r="C714" s="518"/>
      <c r="D714" s="518"/>
      <c r="E714" s="518"/>
      <c r="F714" s="518"/>
      <c r="G714" s="518"/>
      <c r="H714" s="519"/>
    </row>
    <row r="715" spans="1:8" x14ac:dyDescent="0.2">
      <c r="A715" s="151">
        <v>6190</v>
      </c>
      <c r="B715" s="518" t="s">
        <v>2861</v>
      </c>
      <c r="C715" s="518"/>
      <c r="D715" s="518"/>
      <c r="E715" s="518"/>
      <c r="F715" s="518"/>
      <c r="G715" s="518"/>
      <c r="H715" s="519"/>
    </row>
    <row r="716" spans="1:8" x14ac:dyDescent="0.2">
      <c r="A716" s="151">
        <v>6201</v>
      </c>
      <c r="B716" s="518" t="s">
        <v>2862</v>
      </c>
      <c r="C716" s="518"/>
      <c r="D716" s="518"/>
      <c r="E716" s="518"/>
      <c r="F716" s="518"/>
      <c r="G716" s="518"/>
      <c r="H716" s="519"/>
    </row>
    <row r="717" spans="1:8" x14ac:dyDescent="0.2">
      <c r="A717" s="151">
        <v>6202</v>
      </c>
      <c r="B717" s="518" t="s">
        <v>2863</v>
      </c>
      <c r="C717" s="518"/>
      <c r="D717" s="518"/>
      <c r="E717" s="518"/>
      <c r="F717" s="518"/>
      <c r="G717" s="518"/>
      <c r="H717" s="519"/>
    </row>
    <row r="718" spans="1:8" x14ac:dyDescent="0.2">
      <c r="A718" s="151">
        <v>6203</v>
      </c>
      <c r="B718" s="518" t="s">
        <v>2864</v>
      </c>
      <c r="C718" s="518"/>
      <c r="D718" s="518"/>
      <c r="E718" s="518"/>
      <c r="F718" s="518"/>
      <c r="G718" s="518"/>
      <c r="H718" s="519"/>
    </row>
    <row r="719" spans="1:8" x14ac:dyDescent="0.2">
      <c r="A719" s="151">
        <v>6209</v>
      </c>
      <c r="B719" s="518" t="s">
        <v>2865</v>
      </c>
      <c r="C719" s="518"/>
      <c r="D719" s="518"/>
      <c r="E719" s="518"/>
      <c r="F719" s="518"/>
      <c r="G719" s="518"/>
      <c r="H719" s="519"/>
    </row>
    <row r="720" spans="1:8" x14ac:dyDescent="0.2">
      <c r="A720" s="151">
        <v>6311</v>
      </c>
      <c r="B720" s="518" t="s">
        <v>2866</v>
      </c>
      <c r="C720" s="518"/>
      <c r="D720" s="518"/>
      <c r="E720" s="518"/>
      <c r="F720" s="518"/>
      <c r="G720" s="518"/>
      <c r="H720" s="519"/>
    </row>
    <row r="721" spans="1:8" x14ac:dyDescent="0.2">
      <c r="A721" s="151">
        <v>6312</v>
      </c>
      <c r="B721" s="518" t="s">
        <v>2867</v>
      </c>
      <c r="C721" s="518"/>
      <c r="D721" s="518"/>
      <c r="E721" s="518"/>
      <c r="F721" s="518"/>
      <c r="G721" s="518"/>
      <c r="H721" s="519"/>
    </row>
    <row r="722" spans="1:8" x14ac:dyDescent="0.2">
      <c r="A722" s="151">
        <v>6391</v>
      </c>
      <c r="B722" s="518" t="s">
        <v>169</v>
      </c>
      <c r="C722" s="518"/>
      <c r="D722" s="518"/>
      <c r="E722" s="518"/>
      <c r="F722" s="518"/>
      <c r="G722" s="518"/>
      <c r="H722" s="519"/>
    </row>
    <row r="723" spans="1:8" x14ac:dyDescent="0.2">
      <c r="A723" s="151">
        <v>6399</v>
      </c>
      <c r="B723" s="518" t="s">
        <v>170</v>
      </c>
      <c r="C723" s="518"/>
      <c r="D723" s="518"/>
      <c r="E723" s="518"/>
      <c r="F723" s="518"/>
      <c r="G723" s="518"/>
      <c r="H723" s="519"/>
    </row>
    <row r="724" spans="1:8" x14ac:dyDescent="0.2">
      <c r="A724" s="151">
        <v>6411</v>
      </c>
      <c r="B724" s="518" t="s">
        <v>2752</v>
      </c>
      <c r="C724" s="518"/>
      <c r="D724" s="518"/>
      <c r="E724" s="518"/>
      <c r="F724" s="518"/>
      <c r="G724" s="518"/>
      <c r="H724" s="519"/>
    </row>
    <row r="725" spans="1:8" x14ac:dyDescent="0.2">
      <c r="A725" s="151">
        <v>6419</v>
      </c>
      <c r="B725" s="518" t="s">
        <v>171</v>
      </c>
      <c r="C725" s="518"/>
      <c r="D725" s="518"/>
      <c r="E725" s="518"/>
      <c r="F725" s="518"/>
      <c r="G725" s="518"/>
      <c r="H725" s="519"/>
    </row>
    <row r="726" spans="1:8" x14ac:dyDescent="0.2">
      <c r="A726" s="151">
        <v>6420</v>
      </c>
      <c r="B726" s="518" t="s">
        <v>172</v>
      </c>
      <c r="C726" s="518"/>
      <c r="D726" s="518"/>
      <c r="E726" s="518"/>
      <c r="F726" s="518"/>
      <c r="G726" s="518"/>
      <c r="H726" s="519"/>
    </row>
    <row r="727" spans="1:8" x14ac:dyDescent="0.2">
      <c r="A727" s="151">
        <v>6430</v>
      </c>
      <c r="B727" s="518" t="s">
        <v>1752</v>
      </c>
      <c r="C727" s="518"/>
      <c r="D727" s="518"/>
      <c r="E727" s="518"/>
      <c r="F727" s="518"/>
      <c r="G727" s="518"/>
      <c r="H727" s="519"/>
    </row>
    <row r="728" spans="1:8" x14ac:dyDescent="0.2">
      <c r="A728" s="151">
        <v>6491</v>
      </c>
      <c r="B728" s="518" t="s">
        <v>1753</v>
      </c>
      <c r="C728" s="518"/>
      <c r="D728" s="518"/>
      <c r="E728" s="518"/>
      <c r="F728" s="518"/>
      <c r="G728" s="518"/>
      <c r="H728" s="519"/>
    </row>
    <row r="729" spans="1:8" x14ac:dyDescent="0.2">
      <c r="A729" s="151">
        <v>6492</v>
      </c>
      <c r="B729" s="518" t="s">
        <v>2753</v>
      </c>
      <c r="C729" s="518"/>
      <c r="D729" s="518"/>
      <c r="E729" s="518"/>
      <c r="F729" s="518"/>
      <c r="G729" s="518"/>
      <c r="H729" s="519"/>
    </row>
    <row r="730" spans="1:8" x14ac:dyDescent="0.2">
      <c r="A730" s="151">
        <v>6499</v>
      </c>
      <c r="B730" s="518" t="s">
        <v>1388</v>
      </c>
      <c r="C730" s="518"/>
      <c r="D730" s="518"/>
      <c r="E730" s="518"/>
      <c r="F730" s="518"/>
      <c r="G730" s="518"/>
      <c r="H730" s="519"/>
    </row>
    <row r="731" spans="1:8" x14ac:dyDescent="0.2">
      <c r="A731" s="151">
        <v>6511</v>
      </c>
      <c r="B731" s="518" t="s">
        <v>1389</v>
      </c>
      <c r="C731" s="518"/>
      <c r="D731" s="518"/>
      <c r="E731" s="518"/>
      <c r="F731" s="518"/>
      <c r="G731" s="518"/>
      <c r="H731" s="519"/>
    </row>
    <row r="732" spans="1:8" x14ac:dyDescent="0.2">
      <c r="A732" s="151">
        <v>6512</v>
      </c>
      <c r="B732" s="518" t="s">
        <v>2930</v>
      </c>
      <c r="C732" s="518"/>
      <c r="D732" s="518"/>
      <c r="E732" s="518"/>
      <c r="F732" s="518"/>
      <c r="G732" s="518"/>
      <c r="H732" s="519"/>
    </row>
    <row r="733" spans="1:8" x14ac:dyDescent="0.2">
      <c r="A733" s="151">
        <v>6520</v>
      </c>
      <c r="B733" s="518" t="s">
        <v>1390</v>
      </c>
      <c r="C733" s="518"/>
      <c r="D733" s="518"/>
      <c r="E733" s="518"/>
      <c r="F733" s="518"/>
      <c r="G733" s="518"/>
      <c r="H733" s="519"/>
    </row>
    <row r="734" spans="1:8" x14ac:dyDescent="0.2">
      <c r="A734" s="151">
        <v>6530</v>
      </c>
      <c r="B734" s="518" t="s">
        <v>2929</v>
      </c>
      <c r="C734" s="518"/>
      <c r="D734" s="518"/>
      <c r="E734" s="518"/>
      <c r="F734" s="518"/>
      <c r="G734" s="518"/>
      <c r="H734" s="519"/>
    </row>
    <row r="735" spans="1:8" x14ac:dyDescent="0.2">
      <c r="A735" s="151">
        <v>6611</v>
      </c>
      <c r="B735" s="518" t="s">
        <v>2747</v>
      </c>
      <c r="C735" s="518"/>
      <c r="D735" s="518"/>
      <c r="E735" s="518"/>
      <c r="F735" s="518"/>
      <c r="G735" s="518"/>
      <c r="H735" s="519"/>
    </row>
    <row r="736" spans="1:8" x14ac:dyDescent="0.2">
      <c r="A736" s="151">
        <v>6612</v>
      </c>
      <c r="B736" s="518" t="s">
        <v>2622</v>
      </c>
      <c r="C736" s="518"/>
      <c r="D736" s="518"/>
      <c r="E736" s="518"/>
      <c r="F736" s="518"/>
      <c r="G736" s="518"/>
      <c r="H736" s="519"/>
    </row>
    <row r="737" spans="1:8" x14ac:dyDescent="0.2">
      <c r="A737" s="151">
        <v>6619</v>
      </c>
      <c r="B737" s="518" t="s">
        <v>2623</v>
      </c>
      <c r="C737" s="518"/>
      <c r="D737" s="518"/>
      <c r="E737" s="518"/>
      <c r="F737" s="518"/>
      <c r="G737" s="518"/>
      <c r="H737" s="519"/>
    </row>
    <row r="738" spans="1:8" x14ac:dyDescent="0.2">
      <c r="A738" s="151">
        <v>6621</v>
      </c>
      <c r="B738" s="518" t="s">
        <v>2624</v>
      </c>
      <c r="C738" s="518"/>
      <c r="D738" s="518"/>
      <c r="E738" s="518"/>
      <c r="F738" s="518"/>
      <c r="G738" s="518"/>
      <c r="H738" s="519"/>
    </row>
    <row r="739" spans="1:8" x14ac:dyDescent="0.2">
      <c r="A739" s="151">
        <v>6622</v>
      </c>
      <c r="B739" s="518" t="s">
        <v>2625</v>
      </c>
      <c r="C739" s="518"/>
      <c r="D739" s="518"/>
      <c r="E739" s="518"/>
      <c r="F739" s="518"/>
      <c r="G739" s="518"/>
      <c r="H739" s="519"/>
    </row>
    <row r="740" spans="1:8" x14ac:dyDescent="0.2">
      <c r="A740" s="151">
        <v>6629</v>
      </c>
      <c r="B740" s="518" t="s">
        <v>2626</v>
      </c>
      <c r="C740" s="518"/>
      <c r="D740" s="518"/>
      <c r="E740" s="518"/>
      <c r="F740" s="518"/>
      <c r="G740" s="518"/>
      <c r="H740" s="519"/>
    </row>
    <row r="741" spans="1:8" x14ac:dyDescent="0.2">
      <c r="A741" s="151">
        <v>6630</v>
      </c>
      <c r="B741" s="518" t="s">
        <v>2627</v>
      </c>
      <c r="C741" s="518"/>
      <c r="D741" s="518"/>
      <c r="E741" s="518"/>
      <c r="F741" s="518"/>
      <c r="G741" s="518"/>
      <c r="H741" s="519"/>
    </row>
    <row r="742" spans="1:8" x14ac:dyDescent="0.2">
      <c r="A742" s="151">
        <v>6810</v>
      </c>
      <c r="B742" s="518" t="s">
        <v>2628</v>
      </c>
      <c r="C742" s="518"/>
      <c r="D742" s="518"/>
      <c r="E742" s="518"/>
      <c r="F742" s="518"/>
      <c r="G742" s="518"/>
      <c r="H742" s="519"/>
    </row>
    <row r="743" spans="1:8" x14ac:dyDescent="0.2">
      <c r="A743" s="151">
        <v>6820</v>
      </c>
      <c r="B743" s="518" t="s">
        <v>2629</v>
      </c>
      <c r="C743" s="518"/>
      <c r="D743" s="518"/>
      <c r="E743" s="518"/>
      <c r="F743" s="518"/>
      <c r="G743" s="518"/>
      <c r="H743" s="519"/>
    </row>
    <row r="744" spans="1:8" x14ac:dyDescent="0.2">
      <c r="A744" s="151">
        <v>6831</v>
      </c>
      <c r="B744" s="518" t="s">
        <v>2630</v>
      </c>
      <c r="C744" s="518"/>
      <c r="D744" s="518"/>
      <c r="E744" s="518"/>
      <c r="F744" s="518"/>
      <c r="G744" s="518"/>
      <c r="H744" s="519"/>
    </row>
    <row r="745" spans="1:8" x14ac:dyDescent="0.2">
      <c r="A745" s="151">
        <v>6832</v>
      </c>
      <c r="B745" s="518" t="s">
        <v>2631</v>
      </c>
      <c r="C745" s="518"/>
      <c r="D745" s="518"/>
      <c r="E745" s="518"/>
      <c r="F745" s="518"/>
      <c r="G745" s="518"/>
      <c r="H745" s="519"/>
    </row>
    <row r="746" spans="1:8" x14ac:dyDescent="0.2">
      <c r="A746" s="151">
        <v>6910</v>
      </c>
      <c r="B746" s="518" t="s">
        <v>2632</v>
      </c>
      <c r="C746" s="518"/>
      <c r="D746" s="518"/>
      <c r="E746" s="518"/>
      <c r="F746" s="518"/>
      <c r="G746" s="518"/>
      <c r="H746" s="519"/>
    </row>
    <row r="747" spans="1:8" x14ac:dyDescent="0.2">
      <c r="A747" s="151">
        <v>6920</v>
      </c>
      <c r="B747" s="518" t="s">
        <v>2633</v>
      </c>
      <c r="C747" s="518"/>
      <c r="D747" s="518"/>
      <c r="E747" s="518"/>
      <c r="F747" s="518"/>
      <c r="G747" s="518"/>
      <c r="H747" s="519"/>
    </row>
    <row r="748" spans="1:8" x14ac:dyDescent="0.2">
      <c r="A748" s="151">
        <v>7010</v>
      </c>
      <c r="B748" s="518" t="s">
        <v>2886</v>
      </c>
      <c r="C748" s="518"/>
      <c r="D748" s="518"/>
      <c r="E748" s="518"/>
      <c r="F748" s="518"/>
      <c r="G748" s="518"/>
      <c r="H748" s="519"/>
    </row>
    <row r="749" spans="1:8" x14ac:dyDescent="0.2">
      <c r="A749" s="151">
        <v>7021</v>
      </c>
      <c r="B749" s="518" t="s">
        <v>657</v>
      </c>
      <c r="C749" s="518"/>
      <c r="D749" s="518"/>
      <c r="E749" s="518"/>
      <c r="F749" s="518"/>
      <c r="G749" s="518"/>
      <c r="H749" s="519"/>
    </row>
    <row r="750" spans="1:8" x14ac:dyDescent="0.2">
      <c r="A750" s="151">
        <v>7022</v>
      </c>
      <c r="B750" s="518" t="s">
        <v>658</v>
      </c>
      <c r="C750" s="518"/>
      <c r="D750" s="518"/>
      <c r="E750" s="518"/>
      <c r="F750" s="518"/>
      <c r="G750" s="518"/>
      <c r="H750" s="519"/>
    </row>
    <row r="751" spans="1:8" x14ac:dyDescent="0.2">
      <c r="A751" s="151">
        <v>7111</v>
      </c>
      <c r="B751" s="518" t="s">
        <v>659</v>
      </c>
      <c r="C751" s="518"/>
      <c r="D751" s="518"/>
      <c r="E751" s="518"/>
      <c r="F751" s="518"/>
      <c r="G751" s="518"/>
      <c r="H751" s="519"/>
    </row>
    <row r="752" spans="1:8" x14ac:dyDescent="0.2">
      <c r="A752" s="151">
        <v>7112</v>
      </c>
      <c r="B752" s="518" t="s">
        <v>660</v>
      </c>
      <c r="C752" s="518"/>
      <c r="D752" s="518"/>
      <c r="E752" s="518"/>
      <c r="F752" s="518"/>
      <c r="G752" s="518"/>
      <c r="H752" s="519"/>
    </row>
    <row r="753" spans="1:8" x14ac:dyDescent="0.2">
      <c r="A753" s="151">
        <v>7120</v>
      </c>
      <c r="B753" s="518" t="s">
        <v>3745</v>
      </c>
      <c r="C753" s="518"/>
      <c r="D753" s="518"/>
      <c r="E753" s="518"/>
      <c r="F753" s="518"/>
      <c r="G753" s="518"/>
      <c r="H753" s="519"/>
    </row>
    <row r="754" spans="1:8" x14ac:dyDescent="0.2">
      <c r="A754" s="151">
        <v>7211</v>
      </c>
      <c r="B754" s="518" t="s">
        <v>661</v>
      </c>
      <c r="C754" s="518"/>
      <c r="D754" s="518"/>
      <c r="E754" s="518"/>
      <c r="F754" s="518"/>
      <c r="G754" s="518"/>
      <c r="H754" s="519"/>
    </row>
    <row r="755" spans="1:8" x14ac:dyDescent="0.2">
      <c r="A755" s="151">
        <v>7219</v>
      </c>
      <c r="B755" s="518" t="s">
        <v>662</v>
      </c>
      <c r="C755" s="518"/>
      <c r="D755" s="518"/>
      <c r="E755" s="518"/>
      <c r="F755" s="518"/>
      <c r="G755" s="518"/>
      <c r="H755" s="519"/>
    </row>
    <row r="756" spans="1:8" x14ac:dyDescent="0.2">
      <c r="A756" s="151">
        <v>7220</v>
      </c>
      <c r="B756" s="518" t="s">
        <v>2097</v>
      </c>
      <c r="C756" s="518"/>
      <c r="D756" s="518"/>
      <c r="E756" s="518"/>
      <c r="F756" s="518"/>
      <c r="G756" s="518"/>
      <c r="H756" s="519"/>
    </row>
    <row r="757" spans="1:8" x14ac:dyDescent="0.2">
      <c r="A757" s="151">
        <v>7311</v>
      </c>
      <c r="B757" s="518" t="s">
        <v>1001</v>
      </c>
      <c r="C757" s="518"/>
      <c r="D757" s="518"/>
      <c r="E757" s="518"/>
      <c r="F757" s="518"/>
      <c r="G757" s="518"/>
      <c r="H757" s="519"/>
    </row>
    <row r="758" spans="1:8" x14ac:dyDescent="0.2">
      <c r="A758" s="151">
        <v>7312</v>
      </c>
      <c r="B758" s="518" t="s">
        <v>2107</v>
      </c>
      <c r="C758" s="518"/>
      <c r="D758" s="518"/>
      <c r="E758" s="518"/>
      <c r="F758" s="518"/>
      <c r="G758" s="518"/>
      <c r="H758" s="519"/>
    </row>
    <row r="759" spans="1:8" x14ac:dyDescent="0.2">
      <c r="A759" s="151">
        <v>7320</v>
      </c>
      <c r="B759" s="518" t="s">
        <v>2108</v>
      </c>
      <c r="C759" s="518"/>
      <c r="D759" s="518"/>
      <c r="E759" s="518"/>
      <c r="F759" s="518"/>
      <c r="G759" s="518"/>
      <c r="H759" s="519"/>
    </row>
    <row r="760" spans="1:8" x14ac:dyDescent="0.2">
      <c r="A760" s="151">
        <v>7410</v>
      </c>
      <c r="B760" s="518" t="s">
        <v>2109</v>
      </c>
      <c r="C760" s="518"/>
      <c r="D760" s="518"/>
      <c r="E760" s="518"/>
      <c r="F760" s="518"/>
      <c r="G760" s="518"/>
      <c r="H760" s="519"/>
    </row>
    <row r="761" spans="1:8" x14ac:dyDescent="0.2">
      <c r="A761" s="151">
        <v>7420</v>
      </c>
      <c r="B761" s="518" t="s">
        <v>3746</v>
      </c>
      <c r="C761" s="518"/>
      <c r="D761" s="518"/>
      <c r="E761" s="518"/>
      <c r="F761" s="518"/>
      <c r="G761" s="518"/>
      <c r="H761" s="519"/>
    </row>
    <row r="762" spans="1:8" x14ac:dyDescent="0.2">
      <c r="A762" s="151">
        <v>7430</v>
      </c>
      <c r="B762" s="518" t="s">
        <v>2110</v>
      </c>
      <c r="C762" s="518"/>
      <c r="D762" s="518"/>
      <c r="E762" s="518"/>
      <c r="F762" s="518"/>
      <c r="G762" s="518"/>
      <c r="H762" s="519"/>
    </row>
    <row r="763" spans="1:8" x14ac:dyDescent="0.2">
      <c r="A763" s="151">
        <v>7490</v>
      </c>
      <c r="B763" s="518" t="s">
        <v>2111</v>
      </c>
      <c r="C763" s="518"/>
      <c r="D763" s="518"/>
      <c r="E763" s="518"/>
      <c r="F763" s="518"/>
      <c r="G763" s="518"/>
      <c r="H763" s="519"/>
    </row>
    <row r="764" spans="1:8" x14ac:dyDescent="0.2">
      <c r="A764" s="151">
        <v>7500</v>
      </c>
      <c r="B764" s="518" t="s">
        <v>1643</v>
      </c>
      <c r="C764" s="518"/>
      <c r="D764" s="518"/>
      <c r="E764" s="518"/>
      <c r="F764" s="518"/>
      <c r="G764" s="518"/>
      <c r="H764" s="519"/>
    </row>
    <row r="765" spans="1:8" x14ac:dyDescent="0.2">
      <c r="A765" s="151">
        <v>7711</v>
      </c>
      <c r="B765" s="518" t="s">
        <v>3980</v>
      </c>
      <c r="C765" s="518"/>
      <c r="D765" s="518"/>
      <c r="E765" s="518"/>
      <c r="F765" s="518"/>
      <c r="G765" s="518"/>
      <c r="H765" s="519"/>
    </row>
    <row r="766" spans="1:8" x14ac:dyDescent="0.2">
      <c r="A766" s="151">
        <v>7712</v>
      </c>
      <c r="B766" s="518" t="s">
        <v>3981</v>
      </c>
      <c r="C766" s="518"/>
      <c r="D766" s="518"/>
      <c r="E766" s="518"/>
      <c r="F766" s="518"/>
      <c r="G766" s="518"/>
      <c r="H766" s="519"/>
    </row>
    <row r="767" spans="1:8" x14ac:dyDescent="0.2">
      <c r="A767" s="151">
        <v>7721</v>
      </c>
      <c r="B767" s="518" t="s">
        <v>1871</v>
      </c>
      <c r="C767" s="518"/>
      <c r="D767" s="518"/>
      <c r="E767" s="518"/>
      <c r="F767" s="518"/>
      <c r="G767" s="518"/>
      <c r="H767" s="519"/>
    </row>
    <row r="768" spans="1:8" x14ac:dyDescent="0.2">
      <c r="A768" s="151">
        <v>7722</v>
      </c>
      <c r="B768" s="518" t="s">
        <v>3045</v>
      </c>
      <c r="C768" s="518"/>
      <c r="D768" s="518"/>
      <c r="E768" s="518"/>
      <c r="F768" s="518"/>
      <c r="G768" s="518"/>
      <c r="H768" s="519"/>
    </row>
    <row r="769" spans="1:8" x14ac:dyDescent="0.2">
      <c r="A769" s="151">
        <v>7729</v>
      </c>
      <c r="B769" s="518" t="s">
        <v>3046</v>
      </c>
      <c r="C769" s="518"/>
      <c r="D769" s="518"/>
      <c r="E769" s="518"/>
      <c r="F769" s="518"/>
      <c r="G769" s="518"/>
      <c r="H769" s="519"/>
    </row>
    <row r="770" spans="1:8" x14ac:dyDescent="0.2">
      <c r="A770" s="151">
        <v>7731</v>
      </c>
      <c r="B770" s="518" t="s">
        <v>3318</v>
      </c>
      <c r="C770" s="518"/>
      <c r="D770" s="518"/>
      <c r="E770" s="518"/>
      <c r="F770" s="518"/>
      <c r="G770" s="518"/>
      <c r="H770" s="519"/>
    </row>
    <row r="771" spans="1:8" x14ac:dyDescent="0.2">
      <c r="A771" s="151">
        <v>7732</v>
      </c>
      <c r="B771" s="518" t="s">
        <v>2030</v>
      </c>
      <c r="C771" s="518"/>
      <c r="D771" s="518"/>
      <c r="E771" s="518"/>
      <c r="F771" s="518"/>
      <c r="G771" s="518"/>
      <c r="H771" s="519"/>
    </row>
    <row r="772" spans="1:8" x14ac:dyDescent="0.2">
      <c r="A772" s="151">
        <v>7733</v>
      </c>
      <c r="B772" s="518" t="s">
        <v>1728</v>
      </c>
      <c r="C772" s="518"/>
      <c r="D772" s="518"/>
      <c r="E772" s="518"/>
      <c r="F772" s="518"/>
      <c r="G772" s="518"/>
      <c r="H772" s="519"/>
    </row>
    <row r="773" spans="1:8" x14ac:dyDescent="0.2">
      <c r="A773" s="151">
        <v>7734</v>
      </c>
      <c r="B773" s="518" t="s">
        <v>1729</v>
      </c>
      <c r="C773" s="518"/>
      <c r="D773" s="518"/>
      <c r="E773" s="518"/>
      <c r="F773" s="518"/>
      <c r="G773" s="518"/>
      <c r="H773" s="519"/>
    </row>
    <row r="774" spans="1:8" x14ac:dyDescent="0.2">
      <c r="A774" s="151">
        <v>7735</v>
      </c>
      <c r="B774" s="518" t="s">
        <v>2979</v>
      </c>
      <c r="C774" s="518"/>
      <c r="D774" s="518"/>
      <c r="E774" s="518"/>
      <c r="F774" s="518"/>
      <c r="G774" s="518"/>
      <c r="H774" s="519"/>
    </row>
    <row r="775" spans="1:8" x14ac:dyDescent="0.2">
      <c r="A775" s="151">
        <v>7739</v>
      </c>
      <c r="B775" s="518" t="s">
        <v>3972</v>
      </c>
      <c r="C775" s="518"/>
      <c r="D775" s="518"/>
      <c r="E775" s="518"/>
      <c r="F775" s="518"/>
      <c r="G775" s="518"/>
      <c r="H775" s="519"/>
    </row>
    <row r="776" spans="1:8" x14ac:dyDescent="0.2">
      <c r="A776" s="151">
        <v>7740</v>
      </c>
      <c r="B776" s="518" t="s">
        <v>4092</v>
      </c>
      <c r="C776" s="518"/>
      <c r="D776" s="518"/>
      <c r="E776" s="518"/>
      <c r="F776" s="518"/>
      <c r="G776" s="518"/>
      <c r="H776" s="519"/>
    </row>
    <row r="777" spans="1:8" x14ac:dyDescent="0.2">
      <c r="A777" s="151">
        <v>7810</v>
      </c>
      <c r="B777" s="518" t="s">
        <v>4093</v>
      </c>
      <c r="C777" s="518"/>
      <c r="D777" s="518"/>
      <c r="E777" s="518"/>
      <c r="F777" s="518"/>
      <c r="G777" s="518"/>
      <c r="H777" s="519"/>
    </row>
    <row r="778" spans="1:8" x14ac:dyDescent="0.2">
      <c r="A778" s="151">
        <v>7820</v>
      </c>
      <c r="B778" s="518" t="s">
        <v>4094</v>
      </c>
      <c r="C778" s="518"/>
      <c r="D778" s="518"/>
      <c r="E778" s="518"/>
      <c r="F778" s="518"/>
      <c r="G778" s="518"/>
      <c r="H778" s="519"/>
    </row>
    <row r="779" spans="1:8" x14ac:dyDescent="0.2">
      <c r="A779" s="151">
        <v>7830</v>
      </c>
      <c r="B779" s="518" t="s">
        <v>1434</v>
      </c>
      <c r="C779" s="518"/>
      <c r="D779" s="518"/>
      <c r="E779" s="518"/>
      <c r="F779" s="518"/>
      <c r="G779" s="518"/>
      <c r="H779" s="519"/>
    </row>
    <row r="780" spans="1:8" x14ac:dyDescent="0.2">
      <c r="A780" s="151">
        <v>7911</v>
      </c>
      <c r="B780" s="518" t="s">
        <v>1435</v>
      </c>
      <c r="C780" s="518"/>
      <c r="D780" s="518"/>
      <c r="E780" s="518"/>
      <c r="F780" s="518"/>
      <c r="G780" s="518"/>
      <c r="H780" s="519"/>
    </row>
    <row r="781" spans="1:8" x14ac:dyDescent="0.2">
      <c r="A781" s="151">
        <v>7912</v>
      </c>
      <c r="B781" s="518" t="s">
        <v>1436</v>
      </c>
      <c r="C781" s="518"/>
      <c r="D781" s="518"/>
      <c r="E781" s="518"/>
      <c r="F781" s="518"/>
      <c r="G781" s="518"/>
      <c r="H781" s="519"/>
    </row>
    <row r="782" spans="1:8" x14ac:dyDescent="0.2">
      <c r="A782" s="151">
        <v>7990</v>
      </c>
      <c r="B782" s="518" t="s">
        <v>201</v>
      </c>
      <c r="C782" s="518"/>
      <c r="D782" s="518"/>
      <c r="E782" s="518"/>
      <c r="F782" s="518"/>
      <c r="G782" s="518"/>
      <c r="H782" s="519"/>
    </row>
    <row r="783" spans="1:8" x14ac:dyDescent="0.2">
      <c r="A783" s="151">
        <v>8010</v>
      </c>
      <c r="B783" s="518" t="s">
        <v>202</v>
      </c>
      <c r="C783" s="518"/>
      <c r="D783" s="518"/>
      <c r="E783" s="518"/>
      <c r="F783" s="518"/>
      <c r="G783" s="518"/>
      <c r="H783" s="519"/>
    </row>
    <row r="784" spans="1:8" x14ac:dyDescent="0.2">
      <c r="A784" s="151">
        <v>8020</v>
      </c>
      <c r="B784" s="518" t="s">
        <v>2636</v>
      </c>
      <c r="C784" s="518"/>
      <c r="D784" s="518"/>
      <c r="E784" s="518"/>
      <c r="F784" s="518"/>
      <c r="G784" s="518"/>
      <c r="H784" s="519"/>
    </row>
    <row r="785" spans="1:8" x14ac:dyDescent="0.2">
      <c r="A785" s="151">
        <v>8030</v>
      </c>
      <c r="B785" s="518" t="s">
        <v>2637</v>
      </c>
      <c r="C785" s="518"/>
      <c r="D785" s="518"/>
      <c r="E785" s="518"/>
      <c r="F785" s="518"/>
      <c r="G785" s="518"/>
      <c r="H785" s="519"/>
    </row>
    <row r="786" spans="1:8" x14ac:dyDescent="0.2">
      <c r="A786" s="151">
        <v>8110</v>
      </c>
      <c r="B786" s="518" t="s">
        <v>2638</v>
      </c>
      <c r="C786" s="518"/>
      <c r="D786" s="518"/>
      <c r="E786" s="518"/>
      <c r="F786" s="518"/>
      <c r="G786" s="518"/>
      <c r="H786" s="519"/>
    </row>
    <row r="787" spans="1:8" x14ac:dyDescent="0.2">
      <c r="A787" s="151">
        <v>8121</v>
      </c>
      <c r="B787" s="518" t="s">
        <v>2639</v>
      </c>
      <c r="C787" s="518"/>
      <c r="D787" s="518"/>
      <c r="E787" s="518"/>
      <c r="F787" s="518"/>
      <c r="G787" s="518"/>
      <c r="H787" s="519"/>
    </row>
    <row r="788" spans="1:8" x14ac:dyDescent="0.2">
      <c r="A788" s="151">
        <v>8122</v>
      </c>
      <c r="B788" s="518" t="s">
        <v>2640</v>
      </c>
      <c r="C788" s="518"/>
      <c r="D788" s="518"/>
      <c r="E788" s="518"/>
      <c r="F788" s="518"/>
      <c r="G788" s="518"/>
      <c r="H788" s="519"/>
    </row>
    <row r="789" spans="1:8" x14ac:dyDescent="0.2">
      <c r="A789" s="151">
        <v>8129</v>
      </c>
      <c r="B789" s="518" t="s">
        <v>1679</v>
      </c>
      <c r="C789" s="518"/>
      <c r="D789" s="518"/>
      <c r="E789" s="518"/>
      <c r="F789" s="518"/>
      <c r="G789" s="518"/>
      <c r="H789" s="519"/>
    </row>
    <row r="790" spans="1:8" x14ac:dyDescent="0.2">
      <c r="A790" s="151">
        <v>8130</v>
      </c>
      <c r="B790" s="518" t="s">
        <v>2558</v>
      </c>
      <c r="C790" s="518"/>
      <c r="D790" s="518"/>
      <c r="E790" s="518"/>
      <c r="F790" s="518"/>
      <c r="G790" s="518"/>
      <c r="H790" s="519"/>
    </row>
    <row r="791" spans="1:8" x14ac:dyDescent="0.2">
      <c r="A791" s="151">
        <v>8211</v>
      </c>
      <c r="B791" s="518" t="s">
        <v>2268</v>
      </c>
      <c r="C791" s="518"/>
      <c r="D791" s="518"/>
      <c r="E791" s="518"/>
      <c r="F791" s="518"/>
      <c r="G791" s="518"/>
      <c r="H791" s="519"/>
    </row>
    <row r="792" spans="1:8" x14ac:dyDescent="0.2">
      <c r="A792" s="151">
        <v>8219</v>
      </c>
      <c r="B792" s="518" t="s">
        <v>2269</v>
      </c>
      <c r="C792" s="518"/>
      <c r="D792" s="518"/>
      <c r="E792" s="518"/>
      <c r="F792" s="518"/>
      <c r="G792" s="518"/>
      <c r="H792" s="519"/>
    </row>
    <row r="793" spans="1:8" x14ac:dyDescent="0.2">
      <c r="A793" s="151">
        <v>8220</v>
      </c>
      <c r="B793" s="518" t="s">
        <v>3748</v>
      </c>
      <c r="C793" s="518"/>
      <c r="D793" s="518"/>
      <c r="E793" s="518"/>
      <c r="F793" s="518"/>
      <c r="G793" s="518"/>
      <c r="H793" s="519"/>
    </row>
    <row r="794" spans="1:8" x14ac:dyDescent="0.2">
      <c r="A794" s="151">
        <v>8230</v>
      </c>
      <c r="B794" s="518" t="s">
        <v>2270</v>
      </c>
      <c r="C794" s="518"/>
      <c r="D794" s="518"/>
      <c r="E794" s="518"/>
      <c r="F794" s="518"/>
      <c r="G794" s="518"/>
      <c r="H794" s="519"/>
    </row>
    <row r="795" spans="1:8" x14ac:dyDescent="0.2">
      <c r="A795" s="151">
        <v>8291</v>
      </c>
      <c r="B795" s="518" t="s">
        <v>3794</v>
      </c>
      <c r="C795" s="518"/>
      <c r="D795" s="518"/>
      <c r="E795" s="518"/>
      <c r="F795" s="518"/>
      <c r="G795" s="518"/>
      <c r="H795" s="519"/>
    </row>
    <row r="796" spans="1:8" x14ac:dyDescent="0.2">
      <c r="A796" s="151">
        <v>8292</v>
      </c>
      <c r="B796" s="518" t="s">
        <v>3747</v>
      </c>
      <c r="C796" s="518"/>
      <c r="D796" s="518"/>
      <c r="E796" s="518"/>
      <c r="F796" s="518"/>
      <c r="G796" s="518"/>
      <c r="H796" s="519"/>
    </row>
    <row r="797" spans="1:8" x14ac:dyDescent="0.2">
      <c r="A797" s="151">
        <v>8299</v>
      </c>
      <c r="B797" s="518" t="s">
        <v>3795</v>
      </c>
      <c r="C797" s="518"/>
      <c r="D797" s="518"/>
      <c r="E797" s="518"/>
      <c r="F797" s="518"/>
      <c r="G797" s="518"/>
      <c r="H797" s="519"/>
    </row>
    <row r="798" spans="1:8" x14ac:dyDescent="0.2">
      <c r="A798" s="151">
        <v>8411</v>
      </c>
      <c r="B798" s="518" t="s">
        <v>3796</v>
      </c>
      <c r="C798" s="518"/>
      <c r="D798" s="518"/>
      <c r="E798" s="518"/>
      <c r="F798" s="518"/>
      <c r="G798" s="518"/>
      <c r="H798" s="519"/>
    </row>
    <row r="799" spans="1:8" x14ac:dyDescent="0.2">
      <c r="A799" s="151">
        <v>8412</v>
      </c>
      <c r="B799" s="518" t="s">
        <v>1214</v>
      </c>
      <c r="C799" s="518"/>
      <c r="D799" s="518"/>
      <c r="E799" s="518"/>
      <c r="F799" s="518"/>
      <c r="G799" s="518"/>
      <c r="H799" s="519"/>
    </row>
    <row r="800" spans="1:8" x14ac:dyDescent="0.2">
      <c r="A800" s="151">
        <v>8413</v>
      </c>
      <c r="B800" s="518" t="s">
        <v>2761</v>
      </c>
      <c r="C800" s="518"/>
      <c r="D800" s="518"/>
      <c r="E800" s="518"/>
      <c r="F800" s="518"/>
      <c r="G800" s="518"/>
      <c r="H800" s="519"/>
    </row>
    <row r="801" spans="1:8" x14ac:dyDescent="0.2">
      <c r="A801" s="151">
        <v>8421</v>
      </c>
      <c r="B801" s="518" t="s">
        <v>2932</v>
      </c>
      <c r="C801" s="518"/>
      <c r="D801" s="518"/>
      <c r="E801" s="518"/>
      <c r="F801" s="518"/>
      <c r="G801" s="518"/>
      <c r="H801" s="519"/>
    </row>
    <row r="802" spans="1:8" x14ac:dyDescent="0.2">
      <c r="A802" s="151">
        <v>8422</v>
      </c>
      <c r="B802" s="518" t="s">
        <v>2933</v>
      </c>
      <c r="C802" s="518"/>
      <c r="D802" s="518"/>
      <c r="E802" s="518"/>
      <c r="F802" s="518"/>
      <c r="G802" s="518"/>
      <c r="H802" s="519"/>
    </row>
    <row r="803" spans="1:8" x14ac:dyDescent="0.2">
      <c r="A803" s="151">
        <v>8423</v>
      </c>
      <c r="B803" s="518" t="s">
        <v>1640</v>
      </c>
      <c r="C803" s="518"/>
      <c r="D803" s="518"/>
      <c r="E803" s="518"/>
      <c r="F803" s="518"/>
      <c r="G803" s="518"/>
      <c r="H803" s="519"/>
    </row>
    <row r="804" spans="1:8" x14ac:dyDescent="0.2">
      <c r="A804" s="151">
        <v>8424</v>
      </c>
      <c r="B804" s="518" t="s">
        <v>2762</v>
      </c>
      <c r="C804" s="518"/>
      <c r="D804" s="518"/>
      <c r="E804" s="518"/>
      <c r="F804" s="518"/>
      <c r="G804" s="518"/>
      <c r="H804" s="519"/>
    </row>
    <row r="805" spans="1:8" x14ac:dyDescent="0.2">
      <c r="A805" s="151">
        <v>8425</v>
      </c>
      <c r="B805" s="518" t="s">
        <v>2763</v>
      </c>
      <c r="C805" s="518"/>
      <c r="D805" s="518"/>
      <c r="E805" s="518"/>
      <c r="F805" s="518"/>
      <c r="G805" s="518"/>
      <c r="H805" s="519"/>
    </row>
    <row r="806" spans="1:8" x14ac:dyDescent="0.2">
      <c r="A806" s="151">
        <v>8430</v>
      </c>
      <c r="B806" s="518" t="s">
        <v>531</v>
      </c>
      <c r="C806" s="518"/>
      <c r="D806" s="518"/>
      <c r="E806" s="518"/>
      <c r="F806" s="518"/>
      <c r="G806" s="518"/>
      <c r="H806" s="519"/>
    </row>
    <row r="807" spans="1:8" x14ac:dyDescent="0.2">
      <c r="A807" s="151">
        <v>8510</v>
      </c>
      <c r="B807" s="518" t="s">
        <v>1641</v>
      </c>
      <c r="C807" s="518"/>
      <c r="D807" s="518"/>
      <c r="E807" s="518"/>
      <c r="F807" s="518"/>
      <c r="G807" s="518"/>
      <c r="H807" s="519"/>
    </row>
    <row r="808" spans="1:8" x14ac:dyDescent="0.2">
      <c r="A808" s="151">
        <v>8520</v>
      </c>
      <c r="B808" s="518" t="s">
        <v>1642</v>
      </c>
      <c r="C808" s="518"/>
      <c r="D808" s="518"/>
      <c r="E808" s="518"/>
      <c r="F808" s="518"/>
      <c r="G808" s="518"/>
      <c r="H808" s="519"/>
    </row>
    <row r="809" spans="1:8" x14ac:dyDescent="0.2">
      <c r="A809" s="151">
        <v>8531</v>
      </c>
      <c r="B809" s="518" t="s">
        <v>532</v>
      </c>
      <c r="C809" s="518"/>
      <c r="D809" s="518"/>
      <c r="E809" s="518"/>
      <c r="F809" s="518"/>
      <c r="G809" s="518"/>
      <c r="H809" s="519"/>
    </row>
    <row r="810" spans="1:8" x14ac:dyDescent="0.2">
      <c r="A810" s="151">
        <v>8532</v>
      </c>
      <c r="B810" s="518" t="s">
        <v>533</v>
      </c>
      <c r="C810" s="518"/>
      <c r="D810" s="518"/>
      <c r="E810" s="518"/>
      <c r="F810" s="518"/>
      <c r="G810" s="518"/>
      <c r="H810" s="519"/>
    </row>
    <row r="811" spans="1:8" x14ac:dyDescent="0.2">
      <c r="A811" s="151">
        <v>8541</v>
      </c>
      <c r="B811" s="518" t="s">
        <v>534</v>
      </c>
      <c r="C811" s="518"/>
      <c r="D811" s="518"/>
      <c r="E811" s="518"/>
      <c r="F811" s="518"/>
      <c r="G811" s="518"/>
      <c r="H811" s="519"/>
    </row>
    <row r="812" spans="1:8" x14ac:dyDescent="0.2">
      <c r="A812" s="151">
        <v>8542</v>
      </c>
      <c r="B812" s="518" t="s">
        <v>535</v>
      </c>
      <c r="C812" s="518"/>
      <c r="D812" s="518"/>
      <c r="E812" s="518"/>
      <c r="F812" s="518"/>
      <c r="G812" s="518"/>
      <c r="H812" s="519"/>
    </row>
    <row r="813" spans="1:8" x14ac:dyDescent="0.2">
      <c r="A813" s="151">
        <v>8551</v>
      </c>
      <c r="B813" s="518" t="s">
        <v>954</v>
      </c>
      <c r="C813" s="518"/>
      <c r="D813" s="518"/>
      <c r="E813" s="518"/>
      <c r="F813" s="518"/>
      <c r="G813" s="518"/>
      <c r="H813" s="519"/>
    </row>
    <row r="814" spans="1:8" x14ac:dyDescent="0.2">
      <c r="A814" s="151">
        <v>8552</v>
      </c>
      <c r="B814" s="518" t="s">
        <v>955</v>
      </c>
      <c r="C814" s="518"/>
      <c r="D814" s="518"/>
      <c r="E814" s="518"/>
      <c r="F814" s="518"/>
      <c r="G814" s="518"/>
      <c r="H814" s="519"/>
    </row>
    <row r="815" spans="1:8" x14ac:dyDescent="0.2">
      <c r="A815" s="151">
        <v>8553</v>
      </c>
      <c r="B815" s="518" t="s">
        <v>956</v>
      </c>
      <c r="C815" s="518"/>
      <c r="D815" s="518"/>
      <c r="E815" s="518"/>
      <c r="F815" s="518"/>
      <c r="G815" s="518"/>
      <c r="H815" s="519"/>
    </row>
    <row r="816" spans="1:8" x14ac:dyDescent="0.2">
      <c r="A816" s="151">
        <v>8559</v>
      </c>
      <c r="B816" s="518" t="s">
        <v>957</v>
      </c>
      <c r="C816" s="518"/>
      <c r="D816" s="518"/>
      <c r="E816" s="518"/>
      <c r="F816" s="518"/>
      <c r="G816" s="518"/>
      <c r="H816" s="519"/>
    </row>
    <row r="817" spans="1:8" x14ac:dyDescent="0.2">
      <c r="A817" s="151">
        <v>8560</v>
      </c>
      <c r="B817" s="518" t="s">
        <v>958</v>
      </c>
      <c r="C817" s="518"/>
      <c r="D817" s="518"/>
      <c r="E817" s="518"/>
      <c r="F817" s="518"/>
      <c r="G817" s="518"/>
      <c r="H817" s="519"/>
    </row>
    <row r="818" spans="1:8" x14ac:dyDescent="0.2">
      <c r="A818" s="151">
        <v>8610</v>
      </c>
      <c r="B818" s="518" t="s">
        <v>959</v>
      </c>
      <c r="C818" s="518"/>
      <c r="D818" s="518"/>
      <c r="E818" s="518"/>
      <c r="F818" s="518"/>
      <c r="G818" s="518"/>
      <c r="H818" s="519"/>
    </row>
    <row r="819" spans="1:8" x14ac:dyDescent="0.2">
      <c r="A819" s="151">
        <v>8621</v>
      </c>
      <c r="B819" s="518" t="s">
        <v>2426</v>
      </c>
      <c r="C819" s="518"/>
      <c r="D819" s="518"/>
      <c r="E819" s="518"/>
      <c r="F819" s="518"/>
      <c r="G819" s="518"/>
      <c r="H819" s="519"/>
    </row>
    <row r="820" spans="1:8" x14ac:dyDescent="0.2">
      <c r="A820" s="151">
        <v>8622</v>
      </c>
      <c r="B820" s="518" t="s">
        <v>3163</v>
      </c>
      <c r="C820" s="518"/>
      <c r="D820" s="518"/>
      <c r="E820" s="518"/>
      <c r="F820" s="518"/>
      <c r="G820" s="518"/>
      <c r="H820" s="519"/>
    </row>
    <row r="821" spans="1:8" x14ac:dyDescent="0.2">
      <c r="A821" s="151">
        <v>8623</v>
      </c>
      <c r="B821" s="518" t="s">
        <v>842</v>
      </c>
      <c r="C821" s="518"/>
      <c r="D821" s="518"/>
      <c r="E821" s="518"/>
      <c r="F821" s="518"/>
      <c r="G821" s="518"/>
      <c r="H821" s="519"/>
    </row>
    <row r="822" spans="1:8" x14ac:dyDescent="0.2">
      <c r="A822" s="151">
        <v>8690</v>
      </c>
      <c r="B822" s="518" t="s">
        <v>843</v>
      </c>
      <c r="C822" s="518"/>
      <c r="D822" s="518"/>
      <c r="E822" s="518"/>
      <c r="F822" s="518"/>
      <c r="G822" s="518"/>
      <c r="H822" s="519"/>
    </row>
    <row r="823" spans="1:8" x14ac:dyDescent="0.2">
      <c r="A823" s="151">
        <v>8710</v>
      </c>
      <c r="B823" s="518" t="s">
        <v>844</v>
      </c>
      <c r="C823" s="518"/>
      <c r="D823" s="518"/>
      <c r="E823" s="518"/>
      <c r="F823" s="518"/>
      <c r="G823" s="518"/>
      <c r="H823" s="519"/>
    </row>
    <row r="824" spans="1:8" x14ac:dyDescent="0.2">
      <c r="A824" s="151">
        <v>8720</v>
      </c>
      <c r="B824" s="518" t="s">
        <v>210</v>
      </c>
      <c r="C824" s="518"/>
      <c r="D824" s="518"/>
      <c r="E824" s="518"/>
      <c r="F824" s="518"/>
      <c r="G824" s="518"/>
      <c r="H824" s="519"/>
    </row>
    <row r="825" spans="1:8" x14ac:dyDescent="0.2">
      <c r="A825" s="151">
        <v>8730</v>
      </c>
      <c r="B825" s="518" t="s">
        <v>1260</v>
      </c>
      <c r="C825" s="518"/>
      <c r="D825" s="518"/>
      <c r="E825" s="518"/>
      <c r="F825" s="518"/>
      <c r="G825" s="518"/>
      <c r="H825" s="519"/>
    </row>
    <row r="826" spans="1:8" x14ac:dyDescent="0.2">
      <c r="A826" s="151">
        <v>8790</v>
      </c>
      <c r="B826" s="518" t="s">
        <v>1113</v>
      </c>
      <c r="C826" s="518"/>
      <c r="D826" s="518"/>
      <c r="E826" s="518"/>
      <c r="F826" s="518"/>
      <c r="G826" s="518"/>
      <c r="H826" s="519"/>
    </row>
    <row r="827" spans="1:8" x14ac:dyDescent="0.2">
      <c r="A827" s="151">
        <v>8810</v>
      </c>
      <c r="B827" s="518" t="s">
        <v>1881</v>
      </c>
      <c r="C827" s="518"/>
      <c r="D827" s="518"/>
      <c r="E827" s="518"/>
      <c r="F827" s="518"/>
      <c r="G827" s="518"/>
      <c r="H827" s="519"/>
    </row>
    <row r="828" spans="1:8" x14ac:dyDescent="0.2">
      <c r="A828" s="151">
        <v>8891</v>
      </c>
      <c r="B828" s="518" t="s">
        <v>1493</v>
      </c>
      <c r="C828" s="518"/>
      <c r="D828" s="518"/>
      <c r="E828" s="518"/>
      <c r="F828" s="518"/>
      <c r="G828" s="518"/>
      <c r="H828" s="519"/>
    </row>
    <row r="829" spans="1:8" x14ac:dyDescent="0.2">
      <c r="A829" s="151">
        <v>8899</v>
      </c>
      <c r="B829" s="518" t="s">
        <v>2256</v>
      </c>
      <c r="C829" s="518"/>
      <c r="D829" s="518"/>
      <c r="E829" s="518"/>
      <c r="F829" s="518"/>
      <c r="G829" s="518"/>
      <c r="H829" s="519"/>
    </row>
    <row r="830" spans="1:8" x14ac:dyDescent="0.2">
      <c r="A830" s="151">
        <v>9001</v>
      </c>
      <c r="B830" s="518" t="s">
        <v>2257</v>
      </c>
      <c r="C830" s="518"/>
      <c r="D830" s="518"/>
      <c r="E830" s="518"/>
      <c r="F830" s="518"/>
      <c r="G830" s="518"/>
      <c r="H830" s="519"/>
    </row>
    <row r="831" spans="1:8" x14ac:dyDescent="0.2">
      <c r="A831" s="151">
        <v>9002</v>
      </c>
      <c r="B831" s="518" t="s">
        <v>2258</v>
      </c>
      <c r="C831" s="518"/>
      <c r="D831" s="518"/>
      <c r="E831" s="518"/>
      <c r="F831" s="518"/>
      <c r="G831" s="518"/>
      <c r="H831" s="519"/>
    </row>
    <row r="832" spans="1:8" x14ac:dyDescent="0.2">
      <c r="A832" s="151">
        <v>9003</v>
      </c>
      <c r="B832" s="518" t="s">
        <v>2259</v>
      </c>
      <c r="C832" s="518"/>
      <c r="D832" s="518"/>
      <c r="E832" s="518"/>
      <c r="F832" s="518"/>
      <c r="G832" s="518"/>
      <c r="H832" s="519"/>
    </row>
    <row r="833" spans="1:8" x14ac:dyDescent="0.2">
      <c r="A833" s="151">
        <v>9004</v>
      </c>
      <c r="B833" s="518" t="s">
        <v>2260</v>
      </c>
      <c r="C833" s="518"/>
      <c r="D833" s="518"/>
      <c r="E833" s="518"/>
      <c r="F833" s="518"/>
      <c r="G833" s="518"/>
      <c r="H833" s="519"/>
    </row>
    <row r="834" spans="1:8" x14ac:dyDescent="0.2">
      <c r="A834" s="151">
        <v>9101</v>
      </c>
      <c r="B834" s="518" t="s">
        <v>2261</v>
      </c>
      <c r="C834" s="518"/>
      <c r="D834" s="518"/>
      <c r="E834" s="518"/>
      <c r="F834" s="518"/>
      <c r="G834" s="518"/>
      <c r="H834" s="519"/>
    </row>
    <row r="835" spans="1:8" x14ac:dyDescent="0.2">
      <c r="A835" s="151">
        <v>9102</v>
      </c>
      <c r="B835" s="518" t="s">
        <v>2262</v>
      </c>
      <c r="C835" s="518"/>
      <c r="D835" s="518"/>
      <c r="E835" s="518"/>
      <c r="F835" s="518"/>
      <c r="G835" s="518"/>
      <c r="H835" s="519"/>
    </row>
    <row r="836" spans="1:8" x14ac:dyDescent="0.2">
      <c r="A836" s="151">
        <v>9103</v>
      </c>
      <c r="B836" s="518" t="s">
        <v>2263</v>
      </c>
      <c r="C836" s="518"/>
      <c r="D836" s="518"/>
      <c r="E836" s="518"/>
      <c r="F836" s="518"/>
      <c r="G836" s="518"/>
      <c r="H836" s="519"/>
    </row>
    <row r="837" spans="1:8" x14ac:dyDescent="0.2">
      <c r="A837" s="151">
        <v>9104</v>
      </c>
      <c r="B837" s="518" t="s">
        <v>2264</v>
      </c>
      <c r="C837" s="518"/>
      <c r="D837" s="518"/>
      <c r="E837" s="518"/>
      <c r="F837" s="518"/>
      <c r="G837" s="518"/>
      <c r="H837" s="519"/>
    </row>
    <row r="838" spans="1:8" x14ac:dyDescent="0.2">
      <c r="A838" s="151">
        <v>9200</v>
      </c>
      <c r="B838" s="518" t="s">
        <v>2265</v>
      </c>
      <c r="C838" s="518"/>
      <c r="D838" s="518"/>
      <c r="E838" s="518"/>
      <c r="F838" s="518"/>
      <c r="G838" s="518"/>
      <c r="H838" s="519"/>
    </row>
    <row r="839" spans="1:8" x14ac:dyDescent="0.2">
      <c r="A839" s="151">
        <v>9311</v>
      </c>
      <c r="B839" s="518" t="s">
        <v>2266</v>
      </c>
      <c r="C839" s="518"/>
      <c r="D839" s="518"/>
      <c r="E839" s="518"/>
      <c r="F839" s="518"/>
      <c r="G839" s="518"/>
      <c r="H839" s="519"/>
    </row>
    <row r="840" spans="1:8" x14ac:dyDescent="0.2">
      <c r="A840" s="151">
        <v>9312</v>
      </c>
      <c r="B840" s="518" t="s">
        <v>4104</v>
      </c>
      <c r="C840" s="518"/>
      <c r="D840" s="518"/>
      <c r="E840" s="518"/>
      <c r="F840" s="518"/>
      <c r="G840" s="518"/>
      <c r="H840" s="519"/>
    </row>
    <row r="841" spans="1:8" x14ac:dyDescent="0.2">
      <c r="A841" s="151">
        <v>9313</v>
      </c>
      <c r="B841" s="518" t="s">
        <v>4105</v>
      </c>
      <c r="C841" s="518"/>
      <c r="D841" s="518"/>
      <c r="E841" s="518"/>
      <c r="F841" s="518"/>
      <c r="G841" s="518"/>
      <c r="H841" s="519"/>
    </row>
    <row r="842" spans="1:8" x14ac:dyDescent="0.2">
      <c r="A842" s="151">
        <v>9319</v>
      </c>
      <c r="B842" s="518" t="s">
        <v>2725</v>
      </c>
      <c r="C842" s="518"/>
      <c r="D842" s="518"/>
      <c r="E842" s="518"/>
      <c r="F842" s="518"/>
      <c r="G842" s="518"/>
      <c r="H842" s="519"/>
    </row>
    <row r="843" spans="1:8" x14ac:dyDescent="0.2">
      <c r="A843" s="151">
        <v>9321</v>
      </c>
      <c r="B843" s="518" t="s">
        <v>2726</v>
      </c>
      <c r="C843" s="518"/>
      <c r="D843" s="518"/>
      <c r="E843" s="518"/>
      <c r="F843" s="518"/>
      <c r="G843" s="518"/>
      <c r="H843" s="519"/>
    </row>
    <row r="844" spans="1:8" x14ac:dyDescent="0.2">
      <c r="A844" s="151">
        <v>9329</v>
      </c>
      <c r="B844" s="518" t="s">
        <v>2727</v>
      </c>
      <c r="C844" s="518"/>
      <c r="D844" s="518"/>
      <c r="E844" s="518"/>
      <c r="F844" s="518"/>
      <c r="G844" s="518"/>
      <c r="H844" s="519"/>
    </row>
    <row r="845" spans="1:8" x14ac:dyDescent="0.2">
      <c r="A845" s="151">
        <v>9411</v>
      </c>
      <c r="B845" s="518" t="s">
        <v>2728</v>
      </c>
      <c r="C845" s="518"/>
      <c r="D845" s="518"/>
      <c r="E845" s="518"/>
      <c r="F845" s="518"/>
      <c r="G845" s="518"/>
      <c r="H845" s="519"/>
    </row>
    <row r="846" spans="1:8" x14ac:dyDescent="0.2">
      <c r="A846" s="151">
        <v>9412</v>
      </c>
      <c r="B846" s="518" t="s">
        <v>2729</v>
      </c>
      <c r="C846" s="518"/>
      <c r="D846" s="518"/>
      <c r="E846" s="518"/>
      <c r="F846" s="518"/>
      <c r="G846" s="518"/>
      <c r="H846" s="519"/>
    </row>
    <row r="847" spans="1:8" x14ac:dyDescent="0.2">
      <c r="A847" s="151">
        <v>9420</v>
      </c>
      <c r="B847" s="518" t="s">
        <v>2730</v>
      </c>
      <c r="C847" s="518"/>
      <c r="D847" s="518"/>
      <c r="E847" s="518"/>
      <c r="F847" s="518"/>
      <c r="G847" s="518"/>
      <c r="H847" s="519"/>
    </row>
    <row r="848" spans="1:8" x14ac:dyDescent="0.2">
      <c r="A848" s="151">
        <v>9491</v>
      </c>
      <c r="B848" s="518" t="s">
        <v>2731</v>
      </c>
      <c r="C848" s="518"/>
      <c r="D848" s="518"/>
      <c r="E848" s="518"/>
      <c r="F848" s="518"/>
      <c r="G848" s="518"/>
      <c r="H848" s="519"/>
    </row>
    <row r="849" spans="1:8" x14ac:dyDescent="0.2">
      <c r="A849" s="151">
        <v>9492</v>
      </c>
      <c r="B849" s="518" t="s">
        <v>2732</v>
      </c>
      <c r="C849" s="518"/>
      <c r="D849" s="518"/>
      <c r="E849" s="518"/>
      <c r="F849" s="518"/>
      <c r="G849" s="518"/>
      <c r="H849" s="519"/>
    </row>
    <row r="850" spans="1:8" x14ac:dyDescent="0.2">
      <c r="A850" s="151">
        <v>9499</v>
      </c>
      <c r="B850" s="518" t="s">
        <v>2733</v>
      </c>
      <c r="C850" s="518"/>
      <c r="D850" s="518"/>
      <c r="E850" s="518"/>
      <c r="F850" s="518"/>
      <c r="G850" s="518"/>
      <c r="H850" s="519"/>
    </row>
    <row r="851" spans="1:8" x14ac:dyDescent="0.2">
      <c r="A851" s="151">
        <v>9511</v>
      </c>
      <c r="B851" s="518" t="s">
        <v>2720</v>
      </c>
      <c r="C851" s="518"/>
      <c r="D851" s="518"/>
      <c r="E851" s="518"/>
      <c r="F851" s="518"/>
      <c r="G851" s="518"/>
      <c r="H851" s="519"/>
    </row>
    <row r="852" spans="1:8" x14ac:dyDescent="0.2">
      <c r="A852" s="151">
        <v>9512</v>
      </c>
      <c r="B852" s="518" t="s">
        <v>2721</v>
      </c>
      <c r="C852" s="518"/>
      <c r="D852" s="518"/>
      <c r="E852" s="518"/>
      <c r="F852" s="518"/>
      <c r="G852" s="518"/>
      <c r="H852" s="519"/>
    </row>
    <row r="853" spans="1:8" x14ac:dyDescent="0.2">
      <c r="A853" s="151">
        <v>9521</v>
      </c>
      <c r="B853" s="518" t="s">
        <v>2722</v>
      </c>
      <c r="C853" s="518"/>
      <c r="D853" s="518"/>
      <c r="E853" s="518"/>
      <c r="F853" s="518"/>
      <c r="G853" s="518"/>
      <c r="H853" s="519"/>
    </row>
    <row r="854" spans="1:8" x14ac:dyDescent="0.2">
      <c r="A854" s="151">
        <v>9522</v>
      </c>
      <c r="B854" s="518" t="s">
        <v>2723</v>
      </c>
      <c r="C854" s="518"/>
      <c r="D854" s="518"/>
      <c r="E854" s="518"/>
      <c r="F854" s="518"/>
      <c r="G854" s="518"/>
      <c r="H854" s="519"/>
    </row>
    <row r="855" spans="1:8" x14ac:dyDescent="0.2">
      <c r="A855" s="151">
        <v>9523</v>
      </c>
      <c r="B855" s="518" t="s">
        <v>2724</v>
      </c>
      <c r="C855" s="518"/>
      <c r="D855" s="518"/>
      <c r="E855" s="518"/>
      <c r="F855" s="518"/>
      <c r="G855" s="518"/>
      <c r="H855" s="519"/>
    </row>
    <row r="856" spans="1:8" x14ac:dyDescent="0.2">
      <c r="A856" s="151">
        <v>9524</v>
      </c>
      <c r="B856" s="518" t="s">
        <v>1467</v>
      </c>
      <c r="C856" s="518"/>
      <c r="D856" s="518"/>
      <c r="E856" s="518"/>
      <c r="F856" s="518"/>
      <c r="G856" s="518"/>
      <c r="H856" s="519"/>
    </row>
    <row r="857" spans="1:8" x14ac:dyDescent="0.2">
      <c r="A857" s="151">
        <v>9525</v>
      </c>
      <c r="B857" s="518" t="s">
        <v>1451</v>
      </c>
      <c r="C857" s="518"/>
      <c r="D857" s="518"/>
      <c r="E857" s="518"/>
      <c r="F857" s="518"/>
      <c r="G857" s="518"/>
      <c r="H857" s="519"/>
    </row>
    <row r="858" spans="1:8" x14ac:dyDescent="0.2">
      <c r="A858" s="151">
        <v>9529</v>
      </c>
      <c r="B858" s="518" t="s">
        <v>2334</v>
      </c>
      <c r="C858" s="518"/>
      <c r="D858" s="518"/>
      <c r="E858" s="518"/>
      <c r="F858" s="518"/>
      <c r="G858" s="518"/>
      <c r="H858" s="519"/>
    </row>
    <row r="859" spans="1:8" x14ac:dyDescent="0.2">
      <c r="A859" s="151">
        <v>9601</v>
      </c>
      <c r="B859" s="518" t="s">
        <v>500</v>
      </c>
      <c r="C859" s="518"/>
      <c r="D859" s="518"/>
      <c r="E859" s="518"/>
      <c r="F859" s="518"/>
      <c r="G859" s="518"/>
      <c r="H859" s="519"/>
    </row>
    <row r="860" spans="1:8" x14ac:dyDescent="0.2">
      <c r="A860" s="151">
        <v>9602</v>
      </c>
      <c r="B860" s="518" t="s">
        <v>3749</v>
      </c>
      <c r="C860" s="518"/>
      <c r="D860" s="518"/>
      <c r="E860" s="518"/>
      <c r="F860" s="518"/>
      <c r="G860" s="518"/>
      <c r="H860" s="519"/>
    </row>
    <row r="861" spans="1:8" x14ac:dyDescent="0.2">
      <c r="A861" s="151">
        <v>9603</v>
      </c>
      <c r="B861" s="518" t="s">
        <v>2371</v>
      </c>
      <c r="C861" s="518"/>
      <c r="D861" s="518"/>
      <c r="E861" s="518"/>
      <c r="F861" s="518"/>
      <c r="G861" s="518"/>
      <c r="H861" s="519"/>
    </row>
    <row r="862" spans="1:8" x14ac:dyDescent="0.2">
      <c r="A862" s="151">
        <v>9604</v>
      </c>
      <c r="B862" s="518" t="s">
        <v>2320</v>
      </c>
      <c r="C862" s="518"/>
      <c r="D862" s="518"/>
      <c r="E862" s="518"/>
      <c r="F862" s="518"/>
      <c r="G862" s="518"/>
      <c r="H862" s="519"/>
    </row>
    <row r="863" spans="1:8" x14ac:dyDescent="0.2">
      <c r="A863" s="151">
        <v>9609</v>
      </c>
      <c r="B863" s="518" t="s">
        <v>2321</v>
      </c>
      <c r="C863" s="518"/>
      <c r="D863" s="518"/>
      <c r="E863" s="518"/>
      <c r="F863" s="518"/>
      <c r="G863" s="518"/>
      <c r="H863" s="519"/>
    </row>
    <row r="864" spans="1:8" x14ac:dyDescent="0.2">
      <c r="A864" s="151">
        <v>9700</v>
      </c>
      <c r="B864" s="518" t="s">
        <v>4090</v>
      </c>
      <c r="C864" s="518"/>
      <c r="D864" s="518"/>
      <c r="E864" s="518"/>
      <c r="F864" s="518"/>
      <c r="G864" s="518"/>
      <c r="H864" s="519"/>
    </row>
    <row r="865" spans="1:8" x14ac:dyDescent="0.2">
      <c r="A865" s="151">
        <v>9810</v>
      </c>
      <c r="B865" s="518" t="s">
        <v>2322</v>
      </c>
      <c r="C865" s="518"/>
      <c r="D865" s="518"/>
      <c r="E865" s="518"/>
      <c r="F865" s="518"/>
      <c r="G865" s="518"/>
      <c r="H865" s="519"/>
    </row>
    <row r="866" spans="1:8" x14ac:dyDescent="0.2">
      <c r="A866" s="151">
        <v>9820</v>
      </c>
      <c r="B866" s="518" t="s">
        <v>4091</v>
      </c>
      <c r="C866" s="518"/>
      <c r="D866" s="518"/>
      <c r="E866" s="518"/>
      <c r="F866" s="518"/>
      <c r="G866" s="518"/>
      <c r="H866" s="519"/>
    </row>
    <row r="867" spans="1:8" x14ac:dyDescent="0.2">
      <c r="A867" s="152">
        <v>9900</v>
      </c>
      <c r="B867" s="522" t="s">
        <v>2323</v>
      </c>
      <c r="C867" s="522"/>
      <c r="D867" s="522"/>
      <c r="E867" s="522"/>
      <c r="F867" s="522"/>
      <c r="G867" s="522"/>
      <c r="H867" s="523"/>
    </row>
    <row r="868" spans="1:8" ht="5.0999999999999996" customHeight="1" x14ac:dyDescent="0.2"/>
  </sheetData>
  <sheetProtection password="C79A" sheet="1" objects="1" scenarios="1"/>
  <mergeCells count="635">
    <mergeCell ref="B865:H865"/>
    <mergeCell ref="B866:H866"/>
    <mergeCell ref="B867:H867"/>
    <mergeCell ref="B861:H861"/>
    <mergeCell ref="B862:H862"/>
    <mergeCell ref="B863:H863"/>
    <mergeCell ref="B864:H864"/>
    <mergeCell ref="B857:H857"/>
    <mergeCell ref="B858:H858"/>
    <mergeCell ref="B859:H859"/>
    <mergeCell ref="B860:H860"/>
    <mergeCell ref="B853:H853"/>
    <mergeCell ref="B854:H854"/>
    <mergeCell ref="B855:H855"/>
    <mergeCell ref="B856:H856"/>
    <mergeCell ref="B849:H849"/>
    <mergeCell ref="B850:H850"/>
    <mergeCell ref="B851:H851"/>
    <mergeCell ref="B852:H852"/>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5:H265"/>
    <mergeCell ref="B266:H266"/>
    <mergeCell ref="B267:H267"/>
    <mergeCell ref="B268:H268"/>
    <mergeCell ref="B261:H261"/>
    <mergeCell ref="B262:H262"/>
    <mergeCell ref="B263:H263"/>
    <mergeCell ref="B264:H264"/>
    <mergeCell ref="B257:H257"/>
    <mergeCell ref="B258:H258"/>
    <mergeCell ref="B259:H259"/>
    <mergeCell ref="B260:H260"/>
    <mergeCell ref="B253:H253"/>
    <mergeCell ref="B254:H254"/>
    <mergeCell ref="B255:H255"/>
    <mergeCell ref="B256:H256"/>
    <mergeCell ref="A251:B251"/>
    <mergeCell ref="C251:E251"/>
    <mergeCell ref="F251:H251"/>
    <mergeCell ref="B252:H252"/>
    <mergeCell ref="A202:B202"/>
    <mergeCell ref="C202:E202"/>
    <mergeCell ref="F202:H202"/>
    <mergeCell ref="B203:H203"/>
    <mergeCell ref="B11:H11"/>
    <mergeCell ref="A13:H13"/>
    <mergeCell ref="B5:H5"/>
    <mergeCell ref="B6:H6"/>
    <mergeCell ref="B7:H7"/>
    <mergeCell ref="B8:H8"/>
    <mergeCell ref="A1:H1"/>
    <mergeCell ref="A2:H2"/>
    <mergeCell ref="B3:H3"/>
    <mergeCell ref="B4:H4"/>
    <mergeCell ref="B9:H9"/>
    <mergeCell ref="B10:H10"/>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487" t="s">
        <v>781</v>
      </c>
      <c r="B1" s="487"/>
      <c r="C1" s="487"/>
      <c r="D1" s="487"/>
      <c r="E1" s="487"/>
      <c r="F1" s="487"/>
      <c r="G1" s="487"/>
      <c r="H1" s="487"/>
    </row>
    <row r="2" spans="1:8" ht="33" customHeight="1" x14ac:dyDescent="0.2">
      <c r="A2" s="525" t="s">
        <v>3970</v>
      </c>
      <c r="B2" s="525"/>
      <c r="C2" s="525"/>
    </row>
    <row r="3" spans="1:8" ht="18.75" customHeight="1" x14ac:dyDescent="0.2">
      <c r="A3" s="48" t="s">
        <v>3971</v>
      </c>
      <c r="B3" s="526" t="s">
        <v>2445</v>
      </c>
      <c r="C3" s="526"/>
    </row>
    <row r="4" spans="1:8" ht="37.5" hidden="1" customHeight="1" x14ac:dyDescent="0.2">
      <c r="A4" s="49" t="s">
        <v>4099</v>
      </c>
      <c r="B4" s="527" t="s">
        <v>2446</v>
      </c>
      <c r="C4" s="528"/>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9" t="s">
        <v>137</v>
      </c>
      <c r="C45" s="529"/>
    </row>
    <row r="46" spans="1:3" ht="57" customHeight="1" x14ac:dyDescent="0.2">
      <c r="A46" s="355" t="s">
        <v>2165</v>
      </c>
      <c r="B46" s="529" t="s">
        <v>402</v>
      </c>
      <c r="C46" s="529"/>
    </row>
    <row r="47" spans="1:3" ht="84" customHeight="1" x14ac:dyDescent="0.2">
      <c r="A47" s="355" t="s">
        <v>422</v>
      </c>
      <c r="B47" s="529" t="s">
        <v>3837</v>
      </c>
      <c r="C47" s="529"/>
    </row>
    <row r="48" spans="1:3" ht="33" customHeight="1" x14ac:dyDescent="0.2">
      <c r="A48" s="355" t="s">
        <v>1000</v>
      </c>
      <c r="B48" s="529" t="s">
        <v>999</v>
      </c>
      <c r="C48" s="529"/>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B50:C50"/>
    <mergeCell ref="B41:C41"/>
    <mergeCell ref="B49:C49"/>
    <mergeCell ref="B40:C40"/>
    <mergeCell ref="B48:C48"/>
    <mergeCell ref="B47:C47"/>
    <mergeCell ref="B46:C46"/>
    <mergeCell ref="B42:C42"/>
    <mergeCell ref="B43:C43"/>
    <mergeCell ref="B44:C44"/>
    <mergeCell ref="B45:C45"/>
    <mergeCell ref="B31:C31"/>
    <mergeCell ref="B35:C35"/>
    <mergeCell ref="B37:C37"/>
    <mergeCell ref="B34:C34"/>
    <mergeCell ref="B23:C23"/>
    <mergeCell ref="B33:C33"/>
    <mergeCell ref="B39:C39"/>
    <mergeCell ref="B30:C30"/>
    <mergeCell ref="B38:C38"/>
    <mergeCell ref="B22:C22"/>
    <mergeCell ref="B24:C24"/>
    <mergeCell ref="B32:C32"/>
    <mergeCell ref="B36:C36"/>
    <mergeCell ref="B29:C29"/>
    <mergeCell ref="B25:C25"/>
    <mergeCell ref="B28:C28"/>
    <mergeCell ref="B27:C27"/>
    <mergeCell ref="B26:C26"/>
    <mergeCell ref="B20:C20"/>
    <mergeCell ref="B17:C17"/>
    <mergeCell ref="B14:C14"/>
    <mergeCell ref="B19:C19"/>
    <mergeCell ref="B16:C16"/>
    <mergeCell ref="B21:C21"/>
    <mergeCell ref="B15:C15"/>
    <mergeCell ref="B18:C18"/>
    <mergeCell ref="B13:C13"/>
    <mergeCell ref="B12:C12"/>
    <mergeCell ref="B11:C11"/>
    <mergeCell ref="A2:C2"/>
    <mergeCell ref="B3:C3"/>
    <mergeCell ref="B4:C4"/>
    <mergeCell ref="B6:C6"/>
    <mergeCell ref="B10:C10"/>
    <mergeCell ref="B7:C7"/>
    <mergeCell ref="B9:C9"/>
    <mergeCell ref="B8:C8"/>
    <mergeCell ref="A1:H1"/>
    <mergeCell ref="B5:C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6"/>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11" activePane="bottomLeft" state="frozen"/>
      <selection pane="bottomLeft" activeCell="B14" sqref="B14:G1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18" t="s">
        <v>3983</v>
      </c>
      <c r="B1" s="419"/>
      <c r="C1" s="411" t="s">
        <v>2994</v>
      </c>
      <c r="D1" s="411"/>
      <c r="E1" s="411" t="s">
        <v>2995</v>
      </c>
      <c r="F1" s="411"/>
      <c r="G1" s="411" t="s">
        <v>2996</v>
      </c>
      <c r="H1" s="411"/>
      <c r="I1" s="411"/>
      <c r="J1" s="411" t="s">
        <v>1764</v>
      </c>
      <c r="K1" s="412"/>
    </row>
    <row r="2" spans="1:14" ht="24.95" customHeight="1" x14ac:dyDescent="0.2">
      <c r="A2" s="420"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21"/>
      <c r="C2" s="421"/>
      <c r="D2" s="421"/>
      <c r="E2" s="421"/>
      <c r="F2" s="421"/>
      <c r="G2" s="421"/>
      <c r="H2" s="421"/>
      <c r="I2" s="421"/>
      <c r="J2" s="421"/>
      <c r="K2" s="421"/>
      <c r="N2" s="1" t="e">
        <f ca="1" xml:space="preserve"> CELL("filename")</f>
        <v>#N/A</v>
      </c>
    </row>
    <row r="3" spans="1:14" ht="32.1" customHeight="1" x14ac:dyDescent="0.2">
      <c r="B3" s="3"/>
      <c r="C3" s="3"/>
      <c r="D3" s="3"/>
      <c r="E3" s="3"/>
      <c r="F3" s="3"/>
      <c r="G3" s="3"/>
      <c r="H3" s="90">
        <f>LOOKUP(B22,A111:A667,C111:C667)</f>
        <v>6</v>
      </c>
      <c r="I3" s="3"/>
      <c r="J3" s="415" t="s">
        <v>132</v>
      </c>
      <c r="K3" s="415"/>
      <c r="N3" s="1" t="e">
        <f ca="1">FIND("xlsx",N2,3)</f>
        <v>#N/A</v>
      </c>
    </row>
    <row r="4" spans="1:14" ht="35.1" customHeight="1" x14ac:dyDescent="0.4">
      <c r="A4" s="428" t="s">
        <v>2573</v>
      </c>
      <c r="B4" s="428"/>
      <c r="C4" s="428"/>
      <c r="D4" s="428"/>
      <c r="E4" s="428"/>
      <c r="F4" s="428"/>
      <c r="G4" s="428"/>
      <c r="H4" s="428"/>
      <c r="I4" s="428"/>
      <c r="J4" s="428"/>
      <c r="K4" s="428"/>
    </row>
    <row r="5" spans="1:14" ht="39.950000000000003" customHeight="1" x14ac:dyDescent="0.2">
      <c r="A5" s="432" t="str">
        <f>IF(AND(K10&lt;&gt;"",K12&lt;&gt;""), "za razdoblje: " &amp; TEXT(K10, "d. mmmm yyyy.") &amp; "   –   " &amp; TEXT(K12, "d. mmmm yyyy."),"za razdoblje od ________________ do ______________")</f>
        <v>za razdoblje: 1. siječanj 2021.   –   30. lipanj 2021.</v>
      </c>
      <c r="B5" s="432"/>
      <c r="C5" s="432"/>
      <c r="D5" s="432"/>
      <c r="E5" s="432"/>
      <c r="F5" s="432"/>
      <c r="G5" s="432"/>
      <c r="H5" s="432"/>
      <c r="I5" s="432"/>
      <c r="J5" s="432"/>
      <c r="K5" s="432"/>
    </row>
    <row r="6" spans="1:14" ht="15" customHeight="1" x14ac:dyDescent="0.2">
      <c r="A6" s="18" t="s">
        <v>484</v>
      </c>
      <c r="B6" s="22">
        <v>27861</v>
      </c>
      <c r="C6" s="8"/>
      <c r="D6" s="416" t="s">
        <v>488</v>
      </c>
      <c r="E6" s="417"/>
      <c r="F6" s="11" t="s">
        <v>3767</v>
      </c>
      <c r="G6" s="8"/>
      <c r="H6" s="8"/>
      <c r="I6" s="8"/>
      <c r="J6" s="413">
        <f>SUM(Skriveni!G2:G1580)</f>
        <v>77558297.435000002</v>
      </c>
      <c r="K6" s="413"/>
    </row>
    <row r="7" spans="1:14" ht="3" customHeight="1" x14ac:dyDescent="0.2">
      <c r="A7" s="8"/>
      <c r="B7" s="8"/>
      <c r="C7" s="8"/>
      <c r="D7" s="8"/>
      <c r="E7" s="8"/>
      <c r="F7" s="8"/>
      <c r="G7" s="8"/>
      <c r="H7" s="8"/>
      <c r="I7" s="8"/>
      <c r="J7" s="8"/>
      <c r="K7" s="8"/>
    </row>
    <row r="8" spans="1:14" ht="15" customHeight="1" x14ac:dyDescent="0.2">
      <c r="A8" s="18" t="s">
        <v>485</v>
      </c>
      <c r="B8" s="23">
        <v>2546566</v>
      </c>
      <c r="C8" s="422" t="s">
        <v>3315</v>
      </c>
      <c r="D8" s="423"/>
      <c r="E8" s="423"/>
      <c r="F8" s="423"/>
      <c r="G8" s="423"/>
      <c r="H8" s="424"/>
      <c r="I8" s="122" t="s">
        <v>1880</v>
      </c>
      <c r="J8" s="414" t="s">
        <v>492</v>
      </c>
      <c r="K8" s="414"/>
    </row>
    <row r="9" spans="1:14" ht="3" customHeight="1" x14ac:dyDescent="0.2">
      <c r="A9" s="8"/>
      <c r="B9" s="8"/>
      <c r="C9" s="8"/>
      <c r="D9" s="8"/>
      <c r="E9" s="8"/>
      <c r="F9" s="8"/>
      <c r="G9" s="8"/>
      <c r="H9" s="8"/>
      <c r="I9" s="8"/>
      <c r="J9" s="8"/>
      <c r="K9" s="8"/>
    </row>
    <row r="10" spans="1:14" ht="15" customHeight="1" x14ac:dyDescent="0.2">
      <c r="A10" s="18" t="s">
        <v>486</v>
      </c>
      <c r="B10" s="394" t="s">
        <v>4314</v>
      </c>
      <c r="C10" s="395"/>
      <c r="D10" s="395"/>
      <c r="E10" s="395"/>
      <c r="F10" s="395"/>
      <c r="G10" s="395"/>
      <c r="H10" s="395"/>
      <c r="I10" s="396"/>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48356</v>
      </c>
      <c r="C12" s="429" t="s">
        <v>3724</v>
      </c>
      <c r="D12" s="430"/>
      <c r="E12" s="430"/>
      <c r="F12" s="430"/>
      <c r="G12" s="431"/>
      <c r="H12" s="8"/>
      <c r="I12" s="8"/>
      <c r="J12" s="18" t="s">
        <v>2011</v>
      </c>
      <c r="K12" s="75">
        <v>44377</v>
      </c>
    </row>
    <row r="13" spans="1:14" ht="3" customHeight="1" x14ac:dyDescent="0.2">
      <c r="A13" s="8"/>
      <c r="B13" s="8"/>
      <c r="C13" s="8"/>
      <c r="D13" s="8"/>
      <c r="E13" s="8"/>
      <c r="F13" s="8"/>
      <c r="G13" s="8"/>
      <c r="H13" s="8"/>
      <c r="I13" s="8"/>
      <c r="J13" s="8"/>
      <c r="K13" s="8"/>
    </row>
    <row r="14" spans="1:14" ht="15" customHeight="1" x14ac:dyDescent="0.2">
      <c r="A14" s="18" t="s">
        <v>487</v>
      </c>
      <c r="B14" s="397" t="s">
        <v>4321</v>
      </c>
      <c r="C14" s="398"/>
      <c r="D14" s="398"/>
      <c r="E14" s="398"/>
      <c r="F14" s="398"/>
      <c r="G14" s="399"/>
      <c r="H14" s="8"/>
      <c r="I14" s="8"/>
      <c r="J14" s="18" t="s">
        <v>856</v>
      </c>
      <c r="K14" s="41">
        <v>49223263989</v>
      </c>
    </row>
    <row r="15" spans="1:14" ht="3" customHeight="1" x14ac:dyDescent="0.2">
      <c r="A15" s="8"/>
      <c r="B15" s="8"/>
      <c r="C15" s="8"/>
      <c r="D15" s="8"/>
      <c r="E15" s="8"/>
      <c r="F15" s="8"/>
      <c r="G15" s="8"/>
      <c r="H15" s="8"/>
      <c r="I15" s="8"/>
      <c r="J15" s="8"/>
      <c r="K15" s="8"/>
    </row>
    <row r="16" spans="1:14" ht="15" customHeight="1" x14ac:dyDescent="0.2">
      <c r="A16" s="18" t="s">
        <v>490</v>
      </c>
      <c r="B16" s="10">
        <v>22</v>
      </c>
      <c r="C16" s="382" t="str">
        <f>IF(B16&gt;0,LOOKUP(B16,A70:A78,B70:B78),"Razina nije upisana")</f>
        <v>Proračun jedinice lokalne i područne (regionalne) samouprave</v>
      </c>
      <c r="D16" s="383"/>
      <c r="E16" s="383"/>
      <c r="F16" s="383"/>
      <c r="G16" s="383"/>
      <c r="H16" s="383"/>
      <c r="I16" s="383"/>
      <c r="J16" s="383"/>
      <c r="K16" s="383"/>
    </row>
    <row r="17" spans="1:11" ht="3" customHeight="1" x14ac:dyDescent="0.2">
      <c r="A17" s="9"/>
      <c r="B17" s="8"/>
      <c r="C17" s="123"/>
      <c r="D17" s="123"/>
      <c r="E17" s="123"/>
      <c r="F17" s="123"/>
      <c r="G17" s="123"/>
      <c r="H17" s="123"/>
      <c r="I17" s="123"/>
      <c r="J17" s="123"/>
      <c r="K17" s="123"/>
    </row>
    <row r="18" spans="1:11" ht="15" customHeight="1" x14ac:dyDescent="0.2">
      <c r="A18" s="18" t="s">
        <v>489</v>
      </c>
      <c r="B18" s="25">
        <v>8411</v>
      </c>
      <c r="C18" s="382" t="str">
        <f xml:space="preserve"> IF(VALUE(B18)&gt;0,LOOKUP(B18,Sifre!A253:A867,Sifre!B253:B867),"Djelatnost nije upisana")</f>
        <v>Opće djelatnosti javne uprave</v>
      </c>
      <c r="D18" s="383"/>
      <c r="E18" s="383"/>
      <c r="F18" s="383"/>
      <c r="G18" s="383"/>
      <c r="H18" s="383"/>
      <c r="I18" s="383"/>
      <c r="J18" s="383"/>
      <c r="K18" s="383"/>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382" t="str">
        <f>IF(B20&lt;&gt;"","Razdjel: " &amp; LOOKUP(B20,A670:A722,B670:B722),"Razdjel nije upisan")</f>
        <v>Razdjel: NEMA RAZDJELA</v>
      </c>
      <c r="D20" s="383"/>
      <c r="E20" s="383"/>
      <c r="F20" s="383"/>
      <c r="G20" s="383"/>
      <c r="H20" s="383"/>
      <c r="I20" s="383"/>
      <c r="J20" s="383"/>
      <c r="K20" s="383"/>
    </row>
    <row r="21" spans="1:11" ht="3" customHeight="1" x14ac:dyDescent="0.2">
      <c r="A21" s="9"/>
      <c r="B21" s="8"/>
      <c r="C21" s="123"/>
      <c r="D21" s="123"/>
      <c r="E21" s="123"/>
      <c r="F21" s="123"/>
      <c r="G21" s="123"/>
      <c r="H21" s="123"/>
      <c r="I21" s="123"/>
      <c r="J21" s="123"/>
      <c r="K21" s="123"/>
    </row>
    <row r="22" spans="1:11" ht="15" customHeight="1" x14ac:dyDescent="0.2">
      <c r="A22" s="50" t="s">
        <v>2574</v>
      </c>
      <c r="B22" s="27">
        <v>115</v>
      </c>
      <c r="C22" s="382" t="str">
        <f>IF(B22&gt;0, "Županija: " &amp; LOOKUP(H3,A87:A107,B87:B107) &amp; ", grad/općina: " &amp; LOOKUP(B22,A111:A667,B111:B667),"Šifra grada/općine nije upisana")</f>
        <v>Županija: KOPRIVNIČKO-KRIŽEVAČKA, grad/općina: FERDINANDOVAC</v>
      </c>
      <c r="D22" s="383"/>
      <c r="E22" s="383"/>
      <c r="F22" s="383"/>
      <c r="G22" s="383"/>
      <c r="H22" s="383"/>
      <c r="I22" s="383"/>
      <c r="J22" s="383"/>
      <c r="K22" s="383"/>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387" t="s">
        <v>566</v>
      </c>
      <c r="E24" s="388"/>
      <c r="F24" s="388"/>
      <c r="G24" s="8"/>
      <c r="H24" s="8"/>
      <c r="I24" s="8"/>
      <c r="J24" s="8"/>
      <c r="K24" s="8"/>
    </row>
    <row r="25" spans="1:11" ht="15" customHeight="1" x14ac:dyDescent="0.2">
      <c r="A25" s="425" t="s">
        <v>1477</v>
      </c>
      <c r="B25" s="35" t="str">
        <f>IF(SUM(Skriveni!C2:F645)=0,"NE", "DA")</f>
        <v>DA</v>
      </c>
      <c r="C25" s="389" t="s">
        <v>4292</v>
      </c>
      <c r="D25" s="390"/>
      <c r="E25" s="77" t="str">
        <f>IF(AND(B25="DA",Kont!E23&gt;0),Kont!E23,"Nema")</f>
        <v>Nema</v>
      </c>
      <c r="F25" s="8"/>
      <c r="G25" s="18" t="s">
        <v>2252</v>
      </c>
      <c r="H25" s="384" t="s">
        <v>4315</v>
      </c>
      <c r="I25" s="385"/>
      <c r="J25" s="385"/>
      <c r="K25" s="386"/>
    </row>
    <row r="26" spans="1:11" ht="3" customHeight="1" x14ac:dyDescent="0.2">
      <c r="A26" s="426"/>
      <c r="B26" s="28"/>
      <c r="C26" s="29"/>
      <c r="D26" s="30"/>
      <c r="E26" s="31"/>
      <c r="G26" s="9"/>
      <c r="H26" s="8"/>
      <c r="I26" s="8"/>
      <c r="J26" s="8"/>
      <c r="K26" s="8"/>
    </row>
    <row r="27" spans="1:11" ht="15" customHeight="1" x14ac:dyDescent="0.2">
      <c r="A27" s="426"/>
      <c r="B27" s="35" t="str">
        <f>IF(SUM(Skriveni!C984:D1241)&lt;&gt;0,"DA","NE")</f>
        <v>NE</v>
      </c>
      <c r="C27" s="389" t="s">
        <v>1085</v>
      </c>
      <c r="D27" s="403"/>
      <c r="E27" s="77" t="str">
        <f>IF(AND(B27="DA",Kont!E275&gt;0),Kont!E275,"Nema")</f>
        <v>Nema</v>
      </c>
      <c r="F27" s="8"/>
      <c r="G27" s="18" t="s">
        <v>2253</v>
      </c>
      <c r="H27" s="384" t="s">
        <v>4316</v>
      </c>
      <c r="I27" s="386"/>
      <c r="J27" s="9" t="s">
        <v>1472</v>
      </c>
      <c r="K27" s="11" t="s">
        <v>4317</v>
      </c>
    </row>
    <row r="28" spans="1:11" ht="3" customHeight="1" x14ac:dyDescent="0.2">
      <c r="A28" s="426"/>
      <c r="F28" s="8"/>
      <c r="G28" s="8"/>
      <c r="H28" s="8"/>
      <c r="I28" s="8"/>
      <c r="J28" s="8"/>
      <c r="K28" s="8"/>
    </row>
    <row r="29" spans="1:11" ht="15" customHeight="1" x14ac:dyDescent="0.2">
      <c r="A29" s="426"/>
      <c r="B29" s="35" t="str">
        <f>IF(SUM(Skriveni!C1299:D1434)&lt;&gt;0,"DA","NE")</f>
        <v>NE</v>
      </c>
      <c r="C29" s="404" t="s">
        <v>4293</v>
      </c>
      <c r="D29" s="405"/>
      <c r="E29" s="77" t="str">
        <f>IF(AND(B29="DA",Kont!E302&gt;0),Kont!E302,"Nema")</f>
        <v>Nema</v>
      </c>
      <c r="F29" s="8"/>
      <c r="G29" s="18" t="s">
        <v>1473</v>
      </c>
      <c r="H29" s="400" t="s">
        <v>4318</v>
      </c>
      <c r="I29" s="401"/>
      <c r="J29" s="401"/>
      <c r="K29" s="402"/>
    </row>
    <row r="30" spans="1:11" ht="3" customHeight="1" x14ac:dyDescent="0.2">
      <c r="A30" s="426"/>
      <c r="B30" s="28"/>
      <c r="C30" s="29"/>
      <c r="D30" s="30"/>
      <c r="E30" s="31"/>
      <c r="F30" s="8"/>
      <c r="G30" s="8"/>
      <c r="H30" s="8"/>
      <c r="I30" s="8"/>
      <c r="J30" s="8"/>
      <c r="K30" s="8"/>
    </row>
    <row r="31" spans="1:11" ht="15" customHeight="1" x14ac:dyDescent="0.2">
      <c r="A31" s="426"/>
      <c r="B31" s="125" t="s">
        <v>1880</v>
      </c>
      <c r="C31" s="389" t="s">
        <v>1592</v>
      </c>
      <c r="D31" s="403"/>
      <c r="E31" s="77" t="str">
        <f>IF(Kont!E298&gt;0,Kont!E298,"Nema")</f>
        <v>Nema</v>
      </c>
      <c r="F31" s="8"/>
      <c r="G31" s="9" t="s">
        <v>1474</v>
      </c>
      <c r="H31" s="400" t="s">
        <v>4319</v>
      </c>
      <c r="I31" s="401"/>
      <c r="J31" s="401"/>
      <c r="K31" s="402"/>
    </row>
    <row r="32" spans="1:11" ht="3" customHeight="1" x14ac:dyDescent="0.2">
      <c r="A32" s="426"/>
      <c r="B32" s="28"/>
      <c r="C32" s="29"/>
      <c r="D32" s="30"/>
      <c r="E32" s="31"/>
      <c r="F32" s="8"/>
      <c r="G32" s="8"/>
      <c r="H32" s="8"/>
      <c r="I32" s="8"/>
      <c r="J32" s="8"/>
      <c r="K32" s="8"/>
    </row>
    <row r="33" spans="1:11" ht="15" customHeight="1" x14ac:dyDescent="0.2">
      <c r="A33" s="427"/>
      <c r="B33" s="35" t="str">
        <f>IF(SUM(Skriveni!C1480:C1569)&lt;&gt;0,"DA","NE")</f>
        <v>DA</v>
      </c>
      <c r="C33" s="409" t="s">
        <v>3869</v>
      </c>
      <c r="D33" s="410"/>
      <c r="E33" s="77" t="str">
        <f>IF(AND(B33="DA",Kont!E294&gt;0),Kont!E294,"Nema")</f>
        <v>Nema</v>
      </c>
      <c r="F33" s="8"/>
      <c r="G33" s="18" t="s">
        <v>3643</v>
      </c>
      <c r="H33" s="397" t="s">
        <v>4320</v>
      </c>
      <c r="I33" s="398"/>
      <c r="J33" s="398"/>
      <c r="K33" s="399"/>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06" t="str">
        <f>IF(ISERROR(Kont!E3),"Datoteka oštećena metodama Cut/Paste i neupotrebljiva",IF(Kont!E3&gt;0,"Izvještaj sadrži pogreške, broj pogrešaka: " &amp; Kont!E3,IF(J6=0,"Izvještaj je prazan","Izvještaj nema pogrešaka")))</f>
        <v>Izvještaj nema pogrešaka</v>
      </c>
      <c r="I35" s="407"/>
      <c r="J35" s="407"/>
      <c r="K35" s="408"/>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381" t="s">
        <v>2993</v>
      </c>
      <c r="C38" s="381"/>
      <c r="D38" s="381"/>
      <c r="E38" s="381"/>
      <c r="F38" s="381"/>
      <c r="G38" s="381"/>
      <c r="H38" s="381"/>
      <c r="I38" s="219" t="s">
        <v>1401</v>
      </c>
      <c r="J38" s="96" t="s">
        <v>2923</v>
      </c>
      <c r="K38" s="97" t="s">
        <v>2924</v>
      </c>
    </row>
    <row r="39" spans="1:11" ht="12.95" customHeight="1" x14ac:dyDescent="0.2">
      <c r="A39" s="371" t="s">
        <v>131</v>
      </c>
      <c r="B39" s="380" t="str">
        <f>PRRAS!B12</f>
        <v xml:space="preserve">PRIHODI POSLOVANJA (AOP 002+039+045+077+101+119+128+134) </v>
      </c>
      <c r="C39" s="380"/>
      <c r="D39" s="380"/>
      <c r="E39" s="380"/>
      <c r="F39" s="380"/>
      <c r="G39" s="380"/>
      <c r="H39" s="380"/>
      <c r="I39" s="98">
        <f>PRRAS!C12</f>
        <v>1</v>
      </c>
      <c r="J39" s="99">
        <f>PRRAS!D12</f>
        <v>4527063</v>
      </c>
      <c r="K39" s="100">
        <f>PRRAS!E12</f>
        <v>3281702</v>
      </c>
    </row>
    <row r="40" spans="1:11" ht="12.95" customHeight="1" x14ac:dyDescent="0.2">
      <c r="A40" s="372"/>
      <c r="B40" s="378" t="str">
        <f>PRRAS!B157</f>
        <v>RASHODI POSLOVANJA (AOP 147+158+191+210+219+247+258)</v>
      </c>
      <c r="C40" s="379"/>
      <c r="D40" s="379"/>
      <c r="E40" s="379"/>
      <c r="F40" s="379"/>
      <c r="G40" s="379"/>
      <c r="H40" s="379"/>
      <c r="I40" s="101">
        <f>PRRAS!C157</f>
        <v>146</v>
      </c>
      <c r="J40" s="102">
        <f>PRRAS!D157</f>
        <v>2179589</v>
      </c>
      <c r="K40" s="103">
        <f>PRRAS!E157</f>
        <v>2330244</v>
      </c>
    </row>
    <row r="41" spans="1:11" ht="12.95" customHeight="1" x14ac:dyDescent="0.2">
      <c r="A41" s="372"/>
      <c r="B41" s="378" t="str">
        <f>PRRAS!B651</f>
        <v>Višak prihoda i primitaka raspoloživ u sljedećem razdoblju (AOP 634+636-635-637)</v>
      </c>
      <c r="C41" s="379"/>
      <c r="D41" s="379"/>
      <c r="E41" s="379"/>
      <c r="F41" s="379"/>
      <c r="G41" s="379"/>
      <c r="H41" s="379"/>
      <c r="I41" s="101">
        <f>PRRAS!C651</f>
        <v>638</v>
      </c>
      <c r="J41" s="102">
        <f>PRRAS!D651</f>
        <v>1953996</v>
      </c>
      <c r="K41" s="103">
        <f>PRRAS!E651</f>
        <v>2065413</v>
      </c>
    </row>
    <row r="42" spans="1:11" ht="12.95" customHeight="1" x14ac:dyDescent="0.2">
      <c r="A42" s="373"/>
      <c r="B42" s="375" t="str">
        <f>PRRAS!B652</f>
        <v>Manjak prihoda i primitaka za pokriće u sljedećem razdoblju (AOP 635+637-634-636)</v>
      </c>
      <c r="C42" s="376"/>
      <c r="D42" s="376"/>
      <c r="E42" s="376"/>
      <c r="F42" s="376"/>
      <c r="G42" s="376"/>
      <c r="H42" s="376"/>
      <c r="I42" s="104">
        <f>PRRAS!C652</f>
        <v>639</v>
      </c>
      <c r="J42" s="105">
        <f>PRRAS!D652</f>
        <v>0</v>
      </c>
      <c r="K42" s="106">
        <f>PRRAS!E652</f>
        <v>0</v>
      </c>
    </row>
    <row r="43" spans="1:11" ht="22.5" x14ac:dyDescent="0.2">
      <c r="A43" s="218"/>
      <c r="B43" s="381" t="s">
        <v>2993</v>
      </c>
      <c r="C43" s="381"/>
      <c r="D43" s="381"/>
      <c r="E43" s="381"/>
      <c r="F43" s="381"/>
      <c r="G43" s="381"/>
      <c r="H43" s="381"/>
      <c r="I43" s="219" t="s">
        <v>1401</v>
      </c>
      <c r="J43" s="96" t="s">
        <v>1402</v>
      </c>
      <c r="K43" s="97" t="s">
        <v>1403</v>
      </c>
    </row>
    <row r="44" spans="1:11" ht="12.95" customHeight="1" x14ac:dyDescent="0.2">
      <c r="A44" s="371" t="s">
        <v>2094</v>
      </c>
      <c r="B44" s="380" t="str">
        <f>Bil!B13</f>
        <v>Nefinancijska imovina (AOP 003+007+046+047+051+058)</v>
      </c>
      <c r="C44" s="377"/>
      <c r="D44" s="377"/>
      <c r="E44" s="377"/>
      <c r="F44" s="377"/>
      <c r="G44" s="377"/>
      <c r="H44" s="377"/>
      <c r="I44" s="98">
        <f>Bil!C13</f>
        <v>2</v>
      </c>
      <c r="J44" s="99">
        <f>Bil!D13</f>
        <v>0</v>
      </c>
      <c r="K44" s="100">
        <f>Bil!E13</f>
        <v>0</v>
      </c>
    </row>
    <row r="45" spans="1:11" ht="12.95" customHeight="1" x14ac:dyDescent="0.2">
      <c r="A45" s="372"/>
      <c r="B45" s="378" t="str">
        <f>Bil!B74</f>
        <v>Financijska imovina (AOP 064+073+082+113+129+141+159+165)</v>
      </c>
      <c r="C45" s="379"/>
      <c r="D45" s="379"/>
      <c r="E45" s="379"/>
      <c r="F45" s="379"/>
      <c r="G45" s="379"/>
      <c r="H45" s="379"/>
      <c r="I45" s="101">
        <f>Bil!C74</f>
        <v>63</v>
      </c>
      <c r="J45" s="102">
        <f>Bil!D74</f>
        <v>0</v>
      </c>
      <c r="K45" s="103">
        <f>Bil!E74</f>
        <v>0</v>
      </c>
    </row>
    <row r="46" spans="1:11" ht="12.95" customHeight="1" x14ac:dyDescent="0.2">
      <c r="A46" s="372"/>
      <c r="B46" s="378" t="str">
        <f>Bil!B181</f>
        <v>Obveze (AOP 171+183+184+200+228)</v>
      </c>
      <c r="C46" s="379"/>
      <c r="D46" s="379"/>
      <c r="E46" s="379"/>
      <c r="F46" s="379"/>
      <c r="G46" s="379"/>
      <c r="H46" s="379"/>
      <c r="I46" s="101">
        <f>Bil!C181</f>
        <v>170</v>
      </c>
      <c r="J46" s="102">
        <f>Bil!D181</f>
        <v>0</v>
      </c>
      <c r="K46" s="103">
        <f>Bil!E181</f>
        <v>0</v>
      </c>
    </row>
    <row r="47" spans="1:11" ht="12.95" customHeight="1" x14ac:dyDescent="0.2">
      <c r="A47" s="373"/>
      <c r="B47" s="375" t="str">
        <f>Bil!B242</f>
        <v>Vlastiti izvori (AOP 232 + 239 - 248 + 249 do 251)</v>
      </c>
      <c r="C47" s="376"/>
      <c r="D47" s="376"/>
      <c r="E47" s="376"/>
      <c r="F47" s="376"/>
      <c r="G47" s="376"/>
      <c r="H47" s="376"/>
      <c r="I47" s="104">
        <f>Bil!C242</f>
        <v>231</v>
      </c>
      <c r="J47" s="105">
        <f>Bil!D242</f>
        <v>0</v>
      </c>
      <c r="K47" s="106">
        <f>Bil!E242</f>
        <v>0</v>
      </c>
    </row>
    <row r="48" spans="1:11" ht="22.5" x14ac:dyDescent="0.2">
      <c r="A48" s="218"/>
      <c r="B48" s="381" t="s">
        <v>2993</v>
      </c>
      <c r="C48" s="381"/>
      <c r="D48" s="381"/>
      <c r="E48" s="381"/>
      <c r="F48" s="381"/>
      <c r="G48" s="381"/>
      <c r="H48" s="381"/>
      <c r="I48" s="219" t="s">
        <v>1401</v>
      </c>
      <c r="J48" s="96" t="s">
        <v>2923</v>
      </c>
      <c r="K48" s="97" t="s">
        <v>2924</v>
      </c>
    </row>
    <row r="49" spans="1:11" ht="12.95" customHeight="1" x14ac:dyDescent="0.2">
      <c r="A49" s="371" t="s">
        <v>2092</v>
      </c>
      <c r="B49" s="380" t="str">
        <f>RasF!B12</f>
        <v>Opće javne usluge (AOP 002+006+009+013 do 017)</v>
      </c>
      <c r="C49" s="380"/>
      <c r="D49" s="380"/>
      <c r="E49" s="380"/>
      <c r="F49" s="380"/>
      <c r="G49" s="380"/>
      <c r="H49" s="380"/>
      <c r="I49" s="98">
        <f>RasF!C12</f>
        <v>1</v>
      </c>
      <c r="J49" s="99">
        <f>RasF!D12</f>
        <v>0</v>
      </c>
      <c r="K49" s="100">
        <f>RasF!E12</f>
        <v>0</v>
      </c>
    </row>
    <row r="50" spans="1:11" ht="12.95" customHeight="1" x14ac:dyDescent="0.2">
      <c r="A50" s="372"/>
      <c r="B50" s="378" t="str">
        <f>RasF!B42</f>
        <v>Ekonomski poslovi (AOP 032+035+039+046+050+056+057+062+070)</v>
      </c>
      <c r="C50" s="378"/>
      <c r="D50" s="378"/>
      <c r="E50" s="378"/>
      <c r="F50" s="378"/>
      <c r="G50" s="378"/>
      <c r="H50" s="378"/>
      <c r="I50" s="101">
        <f>RasF!C42</f>
        <v>31</v>
      </c>
      <c r="J50" s="102">
        <f>RasF!D42</f>
        <v>0</v>
      </c>
      <c r="K50" s="103">
        <f>RasF!E42</f>
        <v>0</v>
      </c>
    </row>
    <row r="51" spans="1:11" ht="12.95" customHeight="1" x14ac:dyDescent="0.2">
      <c r="A51" s="372"/>
      <c r="B51" s="378" t="str">
        <f>RasF!B95</f>
        <v>Rashodi vezani za stanovanje i kom. pogodnosti koji nisu drugdje svrstani</v>
      </c>
      <c r="C51" s="378"/>
      <c r="D51" s="378"/>
      <c r="E51" s="378"/>
      <c r="F51" s="378"/>
      <c r="G51" s="378"/>
      <c r="H51" s="378"/>
      <c r="I51" s="101">
        <f>RasF!C95</f>
        <v>84</v>
      </c>
      <c r="J51" s="102">
        <f>RasF!D95</f>
        <v>0</v>
      </c>
      <c r="K51" s="103">
        <f>RasF!E95</f>
        <v>0</v>
      </c>
    </row>
    <row r="52" spans="1:11" ht="12.95" customHeight="1" x14ac:dyDescent="0.2">
      <c r="A52" s="372"/>
      <c r="B52" s="378" t="str">
        <f>RasF!B121</f>
        <v>Obrazovanje (AOP 111+114+117+118+121 do 124)</v>
      </c>
      <c r="C52" s="378"/>
      <c r="D52" s="378"/>
      <c r="E52" s="378"/>
      <c r="F52" s="378"/>
      <c r="G52" s="378"/>
      <c r="H52" s="378"/>
      <c r="I52" s="101">
        <f>RasF!C121</f>
        <v>110</v>
      </c>
      <c r="J52" s="102">
        <f>RasF!D121</f>
        <v>0</v>
      </c>
      <c r="K52" s="103">
        <f>RasF!E121</f>
        <v>0</v>
      </c>
    </row>
    <row r="53" spans="1:11" ht="12.95" customHeight="1" x14ac:dyDescent="0.2">
      <c r="A53" s="373"/>
      <c r="B53" s="375" t="str">
        <f>RasF!B148</f>
        <v>Kontrolni zbroj (AOP 001+018+024+031+071+078+085+103+110+125)</v>
      </c>
      <c r="C53" s="375"/>
      <c r="D53" s="375"/>
      <c r="E53" s="375"/>
      <c r="F53" s="375"/>
      <c r="G53" s="375"/>
      <c r="H53" s="375"/>
      <c r="I53" s="104">
        <f>RasF!C148</f>
        <v>137</v>
      </c>
      <c r="J53" s="105">
        <f>RasF!D148</f>
        <v>0</v>
      </c>
      <c r="K53" s="106">
        <f>RasF!E148</f>
        <v>0</v>
      </c>
    </row>
    <row r="54" spans="1:11" ht="22.5" x14ac:dyDescent="0.2">
      <c r="A54" s="218"/>
      <c r="B54" s="381" t="s">
        <v>2993</v>
      </c>
      <c r="C54" s="381"/>
      <c r="D54" s="381"/>
      <c r="E54" s="381"/>
      <c r="F54" s="381"/>
      <c r="G54" s="381"/>
      <c r="H54" s="381"/>
      <c r="I54" s="219" t="s">
        <v>1401</v>
      </c>
      <c r="J54" s="96" t="s">
        <v>1765</v>
      </c>
      <c r="K54" s="97" t="s">
        <v>1766</v>
      </c>
    </row>
    <row r="55" spans="1:11" ht="12.95" customHeight="1" x14ac:dyDescent="0.2">
      <c r="A55" s="371" t="s">
        <v>2093</v>
      </c>
      <c r="B55" s="377" t="str">
        <f>PVRIO!B12</f>
        <v>Promjene u vrijednosti i obujmu imovine (AOP 002+018)</v>
      </c>
      <c r="C55" s="377"/>
      <c r="D55" s="377"/>
      <c r="E55" s="377"/>
      <c r="F55" s="377"/>
      <c r="G55" s="377"/>
      <c r="H55" s="377"/>
      <c r="I55" s="98">
        <f>PVRIO!C12</f>
        <v>1</v>
      </c>
      <c r="J55" s="99">
        <f>PVRIO!D12</f>
        <v>0</v>
      </c>
      <c r="K55" s="100">
        <f>PVRIO!E12</f>
        <v>0</v>
      </c>
    </row>
    <row r="56" spans="1:11" ht="12.95" customHeight="1" x14ac:dyDescent="0.2">
      <c r="A56" s="372"/>
      <c r="B56" s="379" t="str">
        <f>PVRIO!B29</f>
        <v>Promjene u obujmu imovine (AOP 019+026)</v>
      </c>
      <c r="C56" s="379"/>
      <c r="D56" s="379"/>
      <c r="E56" s="379"/>
      <c r="F56" s="379"/>
      <c r="G56" s="379"/>
      <c r="H56" s="379"/>
      <c r="I56" s="101">
        <f>PVRIO!C29</f>
        <v>18</v>
      </c>
      <c r="J56" s="102">
        <f>PVRIO!D29</f>
        <v>0</v>
      </c>
      <c r="K56" s="103">
        <f>PVRIO!E29</f>
        <v>0</v>
      </c>
    </row>
    <row r="57" spans="1:11" ht="12.95" customHeight="1" x14ac:dyDescent="0.2">
      <c r="A57" s="372"/>
      <c r="B57" s="379" t="str">
        <f>PVRIO!B45</f>
        <v>Promjene u vrijednosti (revalorizacija) i obujmu obveza (AOP 035+040)</v>
      </c>
      <c r="C57" s="379"/>
      <c r="D57" s="379"/>
      <c r="E57" s="379"/>
      <c r="F57" s="379"/>
      <c r="G57" s="379"/>
      <c r="H57" s="379"/>
      <c r="I57" s="101">
        <f>PVRIO!C45</f>
        <v>34</v>
      </c>
      <c r="J57" s="102">
        <f>PVRIO!D45</f>
        <v>0</v>
      </c>
      <c r="K57" s="103">
        <f>PVRIO!E45</f>
        <v>0</v>
      </c>
    </row>
    <row r="58" spans="1:11" ht="12.95" customHeight="1" x14ac:dyDescent="0.2">
      <c r="A58" s="373"/>
      <c r="B58" s="376" t="str">
        <f>PVRIO!B51</f>
        <v>Promjene u obujmu obveza (AOP 041 do 044)</v>
      </c>
      <c r="C58" s="376"/>
      <c r="D58" s="376"/>
      <c r="E58" s="376"/>
      <c r="F58" s="376"/>
      <c r="G58" s="376"/>
      <c r="H58" s="376"/>
      <c r="I58" s="104">
        <f>PVRIO!C51</f>
        <v>40</v>
      </c>
      <c r="J58" s="105">
        <f>PVRIO!D51</f>
        <v>0</v>
      </c>
      <c r="K58" s="106">
        <f>PVRIO!E51</f>
        <v>0</v>
      </c>
    </row>
    <row r="59" spans="1:11" ht="22.5" x14ac:dyDescent="0.2">
      <c r="A59" s="218"/>
      <c r="B59" s="381" t="s">
        <v>2993</v>
      </c>
      <c r="C59" s="381"/>
      <c r="D59" s="381"/>
      <c r="E59" s="381"/>
      <c r="F59" s="381"/>
      <c r="G59" s="381"/>
      <c r="H59" s="381"/>
      <c r="I59" s="219" t="s">
        <v>1401</v>
      </c>
      <c r="J59" s="96"/>
      <c r="K59" s="97" t="s">
        <v>1935</v>
      </c>
    </row>
    <row r="60" spans="1:11" ht="12.95" customHeight="1" x14ac:dyDescent="0.2">
      <c r="A60" s="371" t="s">
        <v>2095</v>
      </c>
      <c r="B60" s="377" t="str">
        <f>Obv!B12</f>
        <v>Stanje obveza 1. siječnja (=AOP 038* iz Izvještaja o obvezama za prethodnu godinu)</v>
      </c>
      <c r="C60" s="377"/>
      <c r="D60" s="377"/>
      <c r="E60" s="377"/>
      <c r="F60" s="377"/>
      <c r="G60" s="377"/>
      <c r="H60" s="377"/>
      <c r="I60" s="98">
        <f>Obv!C12</f>
        <v>1</v>
      </c>
      <c r="J60" s="211"/>
      <c r="K60" s="100">
        <f>Obv!D12</f>
        <v>213893</v>
      </c>
    </row>
    <row r="61" spans="1:11" ht="12.95" customHeight="1" x14ac:dyDescent="0.2">
      <c r="A61" s="372"/>
      <c r="B61" s="378" t="str">
        <f>Obv!B49</f>
        <v>Stanje obveza na kraju izvještajnog razdoblja (AOP 001+002-020) i (AOP 039+097)</v>
      </c>
      <c r="C61" s="378"/>
      <c r="D61" s="378"/>
      <c r="E61" s="378"/>
      <c r="F61" s="378"/>
      <c r="G61" s="378"/>
      <c r="H61" s="378"/>
      <c r="I61" s="101">
        <f>Obv!C49</f>
        <v>38</v>
      </c>
      <c r="J61" s="212"/>
      <c r="K61" s="103">
        <f>Obv!D49</f>
        <v>152909</v>
      </c>
    </row>
    <row r="62" spans="1:11" ht="12.95" customHeight="1" x14ac:dyDescent="0.2">
      <c r="A62" s="372"/>
      <c r="B62" s="378" t="str">
        <f>Obv!B50</f>
        <v>Stanje dospjelih obveza na kraju izvještajnog razdoblja (AOP 040+045+086+091)</v>
      </c>
      <c r="C62" s="378"/>
      <c r="D62" s="378"/>
      <c r="E62" s="378"/>
      <c r="F62" s="378"/>
      <c r="G62" s="378"/>
      <c r="H62" s="378"/>
      <c r="I62" s="101">
        <f>Obv!C50</f>
        <v>39</v>
      </c>
      <c r="J62" s="212"/>
      <c r="K62" s="103">
        <f>Obv!D50</f>
        <v>5752</v>
      </c>
    </row>
    <row r="63" spans="1:11" ht="12.95" customHeight="1" x14ac:dyDescent="0.2">
      <c r="A63" s="373"/>
      <c r="B63" s="375" t="str">
        <f>Obv!B108</f>
        <v>Stanje nedospjelih obveza na kraju izvještajnog razdoblja (AOP 098 do 101)</v>
      </c>
      <c r="C63" s="375"/>
      <c r="D63" s="375"/>
      <c r="E63" s="375"/>
      <c r="F63" s="375"/>
      <c r="G63" s="375"/>
      <c r="H63" s="375"/>
      <c r="I63" s="104">
        <f>Obv!C108</f>
        <v>97</v>
      </c>
      <c r="J63" s="213"/>
      <c r="K63" s="106">
        <f>Obv!D108</f>
        <v>147156</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374" t="str">
        <f xml:space="preserve"> "Verzija Excel datoteke: " &amp; MID(Skriveni!K31,1,1) &amp; "." &amp; MID(Skriveni!K31,2,1) &amp; "." &amp; MID(Skriveni!K31,3,1) &amp; "."</f>
        <v>Verzija Excel datoteke: 7.0.1.</v>
      </c>
      <c r="K65" s="374"/>
    </row>
    <row r="66" spans="1:11" ht="53.25" customHeight="1" x14ac:dyDescent="0.2">
      <c r="A66" s="15"/>
      <c r="B66" s="15"/>
      <c r="C66" s="15"/>
      <c r="D66" s="15"/>
      <c r="E66" s="15"/>
      <c r="F66" s="15"/>
      <c r="G66" s="16"/>
      <c r="H66" s="15"/>
      <c r="I66" s="15"/>
      <c r="J66" s="15"/>
      <c r="K66" s="15"/>
    </row>
    <row r="67" spans="1:11" ht="21.75" customHeight="1" x14ac:dyDescent="0.2">
      <c r="A67" s="391" t="s">
        <v>133</v>
      </c>
      <c r="B67" s="391"/>
      <c r="C67" s="391"/>
      <c r="D67" s="391"/>
      <c r="E67" s="12"/>
      <c r="F67" s="17"/>
      <c r="G67" s="12"/>
      <c r="H67" s="392" t="s">
        <v>495</v>
      </c>
      <c r="I67" s="393"/>
      <c r="J67" s="393"/>
      <c r="K67" s="393"/>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2:K2"/>
    <mergeCell ref="C27:D27"/>
    <mergeCell ref="C8:H8"/>
    <mergeCell ref="A25:A33"/>
    <mergeCell ref="A4:K4"/>
    <mergeCell ref="C12:G12"/>
    <mergeCell ref="A5:K5"/>
    <mergeCell ref="H27:I27"/>
    <mergeCell ref="C18:K18"/>
    <mergeCell ref="C20:K20"/>
    <mergeCell ref="J1:K1"/>
    <mergeCell ref="B14:G14"/>
    <mergeCell ref="J6:K6"/>
    <mergeCell ref="G1:I1"/>
    <mergeCell ref="J8:K8"/>
    <mergeCell ref="E1:F1"/>
    <mergeCell ref="C1:D1"/>
    <mergeCell ref="J3:K3"/>
    <mergeCell ref="D6:E6"/>
    <mergeCell ref="A1:B1"/>
    <mergeCell ref="B39:H39"/>
    <mergeCell ref="H33:K33"/>
    <mergeCell ref="H29:K29"/>
    <mergeCell ref="C31:D31"/>
    <mergeCell ref="B38:H38"/>
    <mergeCell ref="C29:D29"/>
    <mergeCell ref="H35:K35"/>
    <mergeCell ref="H31:K31"/>
    <mergeCell ref="C33:D33"/>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57:H57"/>
    <mergeCell ref="B58:H58"/>
    <mergeCell ref="B59:H59"/>
    <mergeCell ref="B44:H44"/>
    <mergeCell ref="B49:H49"/>
    <mergeCell ref="B50:H50"/>
    <mergeCell ref="B51:H51"/>
    <mergeCell ref="B56:H56"/>
    <mergeCell ref="B55:H55"/>
    <mergeCell ref="B54:H54"/>
    <mergeCell ref="B52:H52"/>
    <mergeCell ref="B53:H53"/>
    <mergeCell ref="A39:A42"/>
    <mergeCell ref="J65:K65"/>
    <mergeCell ref="A44:A47"/>
    <mergeCell ref="A60:A63"/>
    <mergeCell ref="B47:H47"/>
    <mergeCell ref="B60:H60"/>
    <mergeCell ref="B46:H46"/>
    <mergeCell ref="B45:H45"/>
    <mergeCell ref="A49:A53"/>
    <mergeCell ref="A55:A58"/>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tabSelected="1" zoomScaleNormal="100" workbookViewId="0">
      <pane ySplit="1" topLeftCell="A573" activePane="bottomLeft" state="frozen"/>
      <selection pane="bottomLeft" activeCell="E649" sqref="E649"/>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47" t="s">
        <v>1407</v>
      </c>
      <c r="B1" s="448"/>
      <c r="C1" s="451"/>
      <c r="D1" s="452"/>
      <c r="E1" s="452"/>
      <c r="F1" s="452"/>
    </row>
    <row r="2" spans="1:7" s="19" customFormat="1" ht="39.950000000000003" customHeight="1" thickBot="1" x14ac:dyDescent="0.25">
      <c r="A2" s="453" t="s">
        <v>2984</v>
      </c>
      <c r="B2" s="446"/>
      <c r="C2" s="446"/>
      <c r="D2" s="454"/>
      <c r="E2" s="449" t="s">
        <v>1882</v>
      </c>
      <c r="F2" s="450"/>
    </row>
    <row r="3" spans="1:7" s="173" customFormat="1" ht="30" customHeight="1" x14ac:dyDescent="0.2">
      <c r="A3" s="445" t="str">
        <f>"za razdoblje "&amp;IF(RefStr!K10="","________________",TEXT(RefStr!K10,"d. mmmm yyyy.")&amp;" do "&amp;IF(RefStr!K12="","______________",TEXT(RefStr!K12,"d. mmmm yyyy.")))</f>
        <v>za razdoblje 1. siječanj 2021. do 30. lipanj 2021.</v>
      </c>
      <c r="B3" s="446"/>
      <c r="C3" s="446"/>
      <c r="D3" s="446"/>
      <c r="E3" s="51"/>
      <c r="F3" s="51"/>
    </row>
    <row r="4" spans="1:7" s="19" customFormat="1" ht="12.75" x14ac:dyDescent="0.2">
      <c r="A4" s="32" t="s">
        <v>1094</v>
      </c>
      <c r="B4" s="437" t="str">
        <f>"RKP: "&amp;IF(RefStr!B6&lt;&gt;"",TEXT(INT(VALUE(RefStr!B6)),"00000"),"_____"&amp;",  "&amp;"MB: "&amp;IF(RefStr!B8&lt;&gt;"",TEXT(INT(VALUE(RefStr!B8)),"00000000"),"________")&amp;"  OIB: "&amp;IF(RefStr!K14&lt;&gt;"",RefStr!K14,"___________"))</f>
        <v>RKP: 27861</v>
      </c>
      <c r="C4" s="438"/>
      <c r="D4" s="438"/>
      <c r="E4" s="442">
        <f>SUM(Skriveni!G2:G983)</f>
        <v>77277729.355000004</v>
      </c>
      <c r="F4" s="443"/>
    </row>
    <row r="5" spans="1:7" s="19" customFormat="1" ht="12.75" x14ac:dyDescent="0.2">
      <c r="B5" s="437" t="str">
        <f>"Naziv: "&amp;IF(RefStr!B10&lt;&gt;"",RefStr!B10,"_______________________________________")</f>
        <v>Naziv: OPĆINA FERDINANDOVAC</v>
      </c>
      <c r="C5" s="438"/>
      <c r="D5" s="438"/>
      <c r="E5" s="444" t="s">
        <v>259</v>
      </c>
      <c r="F5" s="444"/>
    </row>
    <row r="6" spans="1:7" s="19" customFormat="1" ht="12.75" x14ac:dyDescent="0.2">
      <c r="A6" s="20"/>
      <c r="B6" s="433" t="str">
        <f xml:space="preserve"> "Razina: " &amp; RefStr!B16 &amp; ", Razdjel: " &amp; TEXT(INT(VALUE(RefStr!B20)), "000")</f>
        <v>Razina: 22, Razdjel: 000</v>
      </c>
      <c r="C6" s="434"/>
      <c r="D6" s="434"/>
      <c r="E6" s="434"/>
      <c r="F6" s="434"/>
    </row>
    <row r="7" spans="1:7" s="19" customFormat="1" ht="12.75" x14ac:dyDescent="0.2">
      <c r="A7" s="20"/>
      <c r="B7" s="433" t="str">
        <f>"Djelatnost: " &amp; RefStr!B18 &amp; " " &amp; RefStr!C18</f>
        <v>Djelatnost: 8411 Opće djelatnosti javne uprave</v>
      </c>
      <c r="C7" s="434"/>
      <c r="D7" s="434"/>
      <c r="E7" s="434"/>
      <c r="F7" s="434"/>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35" t="s">
        <v>3726</v>
      </c>
      <c r="B11" s="436"/>
      <c r="C11" s="288"/>
      <c r="D11" s="289"/>
      <c r="E11" s="289"/>
      <c r="F11" s="290"/>
    </row>
    <row r="12" spans="1:7" s="7" customFormat="1" x14ac:dyDescent="0.2">
      <c r="A12" s="220">
        <v>6</v>
      </c>
      <c r="B12" s="221" t="s">
        <v>200</v>
      </c>
      <c r="C12" s="222">
        <v>1</v>
      </c>
      <c r="D12" s="230">
        <f>D13+D50+D56+D88+D112+D130+D139+D145</f>
        <v>4527063</v>
      </c>
      <c r="E12" s="230">
        <f>E13+E50+E56+E88+E112+E130+E139+E145</f>
        <v>3281702</v>
      </c>
      <c r="F12" s="229">
        <f>IF(D12&lt;&gt;0,IF(E12/D12&gt;=100,"&gt;&gt;100",E12/D12*100),"-")</f>
        <v>72.490751730205645</v>
      </c>
    </row>
    <row r="13" spans="1:7" s="7" customFormat="1" x14ac:dyDescent="0.2">
      <c r="A13" s="220">
        <v>61</v>
      </c>
      <c r="B13" s="221" t="s">
        <v>74</v>
      </c>
      <c r="C13" s="222">
        <v>2</v>
      </c>
      <c r="D13" s="230">
        <f>D14+D23+D29+D35+D43+D46</f>
        <v>1724856</v>
      </c>
      <c r="E13" s="230">
        <f>E14+E23+E29+E35+E43+E46</f>
        <v>1746608</v>
      </c>
      <c r="F13" s="229">
        <f>IF(D13&lt;&gt;0,IF(E13/D13&gt;=100,"&gt;&gt;100",E13/D13*100),"-")</f>
        <v>101.26109078091157</v>
      </c>
    </row>
    <row r="14" spans="1:7" s="7" customFormat="1" x14ac:dyDescent="0.2">
      <c r="A14" s="220">
        <v>611</v>
      </c>
      <c r="B14" s="221" t="s">
        <v>1297</v>
      </c>
      <c r="C14" s="222">
        <v>3</v>
      </c>
      <c r="D14" s="230">
        <f>SUM(D15:D20)-D21-D22</f>
        <v>1704550</v>
      </c>
      <c r="E14" s="230">
        <f>SUM(E15:E20)-E21-E22</f>
        <v>1720606</v>
      </c>
      <c r="F14" s="229">
        <f t="shared" ref="F14:F80" si="0">IF(D14&lt;&gt;0,IF(E14/D14&gt;=100,"&gt;&gt;100",E14/D14*100),"-")</f>
        <v>100.94194948813471</v>
      </c>
    </row>
    <row r="15" spans="1:7" s="7" customFormat="1" x14ac:dyDescent="0.2">
      <c r="A15" s="220">
        <v>6111</v>
      </c>
      <c r="B15" s="221" t="s">
        <v>220</v>
      </c>
      <c r="C15" s="222">
        <v>4</v>
      </c>
      <c r="D15" s="223">
        <v>1704550</v>
      </c>
      <c r="E15" s="223">
        <v>1720606</v>
      </c>
      <c r="F15" s="229">
        <f t="shared" si="0"/>
        <v>100.94194948813471</v>
      </c>
    </row>
    <row r="16" spans="1:7" s="7" customFormat="1" x14ac:dyDescent="0.2">
      <c r="A16" s="220">
        <v>6112</v>
      </c>
      <c r="B16" s="221" t="s">
        <v>3502</v>
      </c>
      <c r="C16" s="222">
        <v>5</v>
      </c>
      <c r="D16" s="223"/>
      <c r="E16" s="223"/>
      <c r="F16" s="229" t="str">
        <f t="shared" si="0"/>
        <v>-</v>
      </c>
    </row>
    <row r="17" spans="1:6" s="7" customFormat="1" x14ac:dyDescent="0.2">
      <c r="A17" s="220">
        <v>6113</v>
      </c>
      <c r="B17" s="221" t="s">
        <v>1296</v>
      </c>
      <c r="C17" s="222">
        <v>6</v>
      </c>
      <c r="D17" s="223"/>
      <c r="E17" s="223"/>
      <c r="F17" s="229" t="str">
        <f t="shared" si="0"/>
        <v>-</v>
      </c>
    </row>
    <row r="18" spans="1:6" s="7" customFormat="1" x14ac:dyDescent="0.2">
      <c r="A18" s="220">
        <v>6114</v>
      </c>
      <c r="B18" s="221" t="s">
        <v>3758</v>
      </c>
      <c r="C18" s="222">
        <v>7</v>
      </c>
      <c r="D18" s="223"/>
      <c r="E18" s="223"/>
      <c r="F18" s="229" t="str">
        <f t="shared" si="0"/>
        <v>-</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c r="E20" s="223"/>
      <c r="F20" s="229" t="str">
        <f t="shared" si="0"/>
        <v>-</v>
      </c>
    </row>
    <row r="21" spans="1:6" s="7" customFormat="1" x14ac:dyDescent="0.2">
      <c r="A21" s="220">
        <v>6117</v>
      </c>
      <c r="B21" s="221" t="s">
        <v>3761</v>
      </c>
      <c r="C21" s="222">
        <v>10</v>
      </c>
      <c r="D21" s="223"/>
      <c r="E21" s="223"/>
      <c r="F21" s="229" t="str">
        <f t="shared" si="0"/>
        <v>-</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17611</v>
      </c>
      <c r="E29" s="230">
        <f>SUM(E30:E34)</f>
        <v>20920</v>
      </c>
      <c r="F29" s="231">
        <f t="shared" si="0"/>
        <v>118.78939299301572</v>
      </c>
    </row>
    <row r="30" spans="1:6" s="7" customFormat="1" x14ac:dyDescent="0.2">
      <c r="A30" s="220">
        <v>6131</v>
      </c>
      <c r="B30" s="221" t="s">
        <v>1121</v>
      </c>
      <c r="C30" s="222">
        <v>19</v>
      </c>
      <c r="D30" s="223">
        <v>192</v>
      </c>
      <c r="E30" s="223">
        <v>1222</v>
      </c>
      <c r="F30" s="229">
        <f t="shared" si="0"/>
        <v>636.45833333333326</v>
      </c>
    </row>
    <row r="31" spans="1:6" s="7" customFormat="1" x14ac:dyDescent="0.2">
      <c r="A31" s="220">
        <v>6132</v>
      </c>
      <c r="B31" s="221" t="s">
        <v>1122</v>
      </c>
      <c r="C31" s="222">
        <v>20</v>
      </c>
      <c r="D31" s="223"/>
      <c r="E31" s="223"/>
      <c r="F31" s="229" t="str">
        <f t="shared" si="0"/>
        <v>-</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v>17419</v>
      </c>
      <c r="E33" s="223">
        <v>19698</v>
      </c>
      <c r="F33" s="229">
        <f t="shared" si="0"/>
        <v>113.08341466215053</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2695</v>
      </c>
      <c r="E35" s="230">
        <f>SUM(E36:E42)</f>
        <v>5082</v>
      </c>
      <c r="F35" s="231">
        <f t="shared" si="0"/>
        <v>188.57142857142856</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v>2695</v>
      </c>
      <c r="E37" s="223">
        <v>1852</v>
      </c>
      <c r="F37" s="229">
        <f t="shared" si="0"/>
        <v>68.719851576994444</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c r="E39" s="223">
        <v>3230</v>
      </c>
      <c r="F39" s="229" t="str">
        <f t="shared" si="0"/>
        <v>-</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c r="E41" s="223"/>
      <c r="F41" s="229" t="str">
        <f t="shared" si="0"/>
        <v>-</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2019621</v>
      </c>
      <c r="E56" s="230">
        <f>E57+E60+E65+E68+E71+E74+E77+E80+E83</f>
        <v>531086</v>
      </c>
      <c r="F56" s="231">
        <f t="shared" si="0"/>
        <v>26.29631995310011</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0</v>
      </c>
      <c r="E60" s="230">
        <f>SUM(E61:E64)</f>
        <v>0</v>
      </c>
      <c r="F60" s="231" t="str">
        <f t="shared" si="0"/>
        <v>-</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c r="E63" s="223"/>
      <c r="F63" s="229" t="str">
        <f t="shared" si="0"/>
        <v>-</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461210</v>
      </c>
      <c r="E65" s="230">
        <f>SUM(E66:E67)</f>
        <v>303414</v>
      </c>
      <c r="F65" s="231">
        <f t="shared" si="0"/>
        <v>65.786518072027917</v>
      </c>
    </row>
    <row r="66" spans="1:6" s="7" customFormat="1" x14ac:dyDescent="0.2">
      <c r="A66" s="220">
        <v>6331</v>
      </c>
      <c r="B66" s="221" t="s">
        <v>3259</v>
      </c>
      <c r="C66" s="222">
        <v>55</v>
      </c>
      <c r="D66" s="223">
        <v>19690</v>
      </c>
      <c r="E66" s="223">
        <v>64304</v>
      </c>
      <c r="F66" s="229">
        <f t="shared" si="0"/>
        <v>326.58202133062468</v>
      </c>
    </row>
    <row r="67" spans="1:6" s="7" customFormat="1" x14ac:dyDescent="0.2">
      <c r="A67" s="220">
        <v>6332</v>
      </c>
      <c r="B67" s="221" t="s">
        <v>3260</v>
      </c>
      <c r="C67" s="222">
        <v>56</v>
      </c>
      <c r="D67" s="223">
        <v>441520</v>
      </c>
      <c r="E67" s="223">
        <v>239110</v>
      </c>
      <c r="F67" s="229">
        <f t="shared" si="0"/>
        <v>54.156097119043302</v>
      </c>
    </row>
    <row r="68" spans="1:6" s="7" customFormat="1" x14ac:dyDescent="0.2">
      <c r="A68" s="220">
        <v>634</v>
      </c>
      <c r="B68" s="221" t="s">
        <v>3731</v>
      </c>
      <c r="C68" s="222">
        <v>57</v>
      </c>
      <c r="D68" s="230">
        <f>SUM(D69:D70)</f>
        <v>0</v>
      </c>
      <c r="E68" s="230">
        <f>SUM(E69:E70)</f>
        <v>29890</v>
      </c>
      <c r="F68" s="231" t="str">
        <f t="shared" si="0"/>
        <v>-</v>
      </c>
    </row>
    <row r="69" spans="1:6" s="7" customFormat="1" x14ac:dyDescent="0.2">
      <c r="A69" s="220">
        <v>6341</v>
      </c>
      <c r="B69" s="221" t="s">
        <v>128</v>
      </c>
      <c r="C69" s="222">
        <v>58</v>
      </c>
      <c r="D69" s="223"/>
      <c r="E69" s="223">
        <v>29890</v>
      </c>
      <c r="F69" s="229" t="str">
        <f t="shared" si="0"/>
        <v>-</v>
      </c>
    </row>
    <row r="70" spans="1:6" s="7" customFormat="1" x14ac:dyDescent="0.2">
      <c r="A70" s="220">
        <v>6342</v>
      </c>
      <c r="B70" s="221" t="s">
        <v>1956</v>
      </c>
      <c r="C70" s="222">
        <v>59</v>
      </c>
      <c r="D70" s="223"/>
      <c r="E70" s="223"/>
      <c r="F70" s="229" t="str">
        <f t="shared" si="0"/>
        <v>-</v>
      </c>
    </row>
    <row r="71" spans="1:6" s="7" customFormat="1" x14ac:dyDescent="0.2">
      <c r="A71" s="220">
        <v>635</v>
      </c>
      <c r="B71" s="221" t="s">
        <v>3732</v>
      </c>
      <c r="C71" s="222">
        <v>60</v>
      </c>
      <c r="D71" s="230">
        <f>SUM(D72:D73)</f>
        <v>0</v>
      </c>
      <c r="E71" s="230">
        <f>SUM(E72:E73)</f>
        <v>0</v>
      </c>
      <c r="F71" s="231" t="str">
        <f t="shared" si="0"/>
        <v>-</v>
      </c>
    </row>
    <row r="72" spans="1:6" s="7" customFormat="1" x14ac:dyDescent="0.2">
      <c r="A72" s="220">
        <v>6351</v>
      </c>
      <c r="B72" s="221" t="s">
        <v>1940</v>
      </c>
      <c r="C72" s="222">
        <v>61</v>
      </c>
      <c r="D72" s="223"/>
      <c r="E72" s="223"/>
      <c r="F72" s="229" t="str">
        <f t="shared" si="0"/>
        <v>-</v>
      </c>
    </row>
    <row r="73" spans="1:6" s="7" customFormat="1" x14ac:dyDescent="0.2">
      <c r="A73" s="220">
        <v>6352</v>
      </c>
      <c r="B73" s="221" t="s">
        <v>1941</v>
      </c>
      <c r="C73" s="222">
        <v>62</v>
      </c>
      <c r="D73" s="223"/>
      <c r="E73" s="223"/>
      <c r="F73" s="229" t="str">
        <f t="shared" si="0"/>
        <v>-</v>
      </c>
    </row>
    <row r="74" spans="1:6" s="7" customFormat="1" x14ac:dyDescent="0.2">
      <c r="A74" s="220" t="s">
        <v>1957</v>
      </c>
      <c r="B74" s="221" t="s">
        <v>748</v>
      </c>
      <c r="C74" s="222">
        <v>63</v>
      </c>
      <c r="D74" s="230">
        <f>SUM(D75:D76)</f>
        <v>0</v>
      </c>
      <c r="E74" s="230">
        <f>SUM(E75:E76)</f>
        <v>0</v>
      </c>
      <c r="F74" s="231" t="str">
        <f t="shared" si="0"/>
        <v>-</v>
      </c>
    </row>
    <row r="75" spans="1:6" s="7" customFormat="1" x14ac:dyDescent="0.2">
      <c r="A75" s="220" t="s">
        <v>1958</v>
      </c>
      <c r="B75" s="221" t="s">
        <v>2413</v>
      </c>
      <c r="C75" s="222">
        <v>64</v>
      </c>
      <c r="D75" s="223"/>
      <c r="E75" s="223"/>
      <c r="F75" s="229" t="str">
        <f t="shared" si="0"/>
        <v>-</v>
      </c>
    </row>
    <row r="76" spans="1:6" s="7" customFormat="1" x14ac:dyDescent="0.2">
      <c r="A76" s="220" t="s">
        <v>2414</v>
      </c>
      <c r="B76" s="221" t="s">
        <v>2415</v>
      </c>
      <c r="C76" s="222">
        <v>65</v>
      </c>
      <c r="D76" s="223"/>
      <c r="E76" s="223"/>
      <c r="F76" s="229" t="str">
        <f t="shared" si="0"/>
        <v>-</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1558411</v>
      </c>
      <c r="E80" s="230">
        <f>SUM(E81:E82)</f>
        <v>197782</v>
      </c>
      <c r="F80" s="231">
        <f t="shared" si="0"/>
        <v>12.691260521133385</v>
      </c>
    </row>
    <row r="81" spans="1:6" s="7" customFormat="1" x14ac:dyDescent="0.2">
      <c r="A81" s="220" t="s">
        <v>2417</v>
      </c>
      <c r="B81" s="221" t="s">
        <v>3733</v>
      </c>
      <c r="C81" s="222">
        <v>70</v>
      </c>
      <c r="D81" s="223"/>
      <c r="E81" s="223"/>
      <c r="F81" s="229" t="str">
        <f t="shared" ref="F81:F139" si="1">IF(D81&lt;&gt;0,IF(E81/D81&gt;=100,"&gt;&gt;100",E81/D81*100),"-")</f>
        <v>-</v>
      </c>
    </row>
    <row r="82" spans="1:6" s="7" customFormat="1" x14ac:dyDescent="0.2">
      <c r="A82" s="220" t="s">
        <v>2418</v>
      </c>
      <c r="B82" s="221" t="s">
        <v>3734</v>
      </c>
      <c r="C82" s="222">
        <v>71</v>
      </c>
      <c r="D82" s="223">
        <v>1558411</v>
      </c>
      <c r="E82" s="223">
        <v>197782</v>
      </c>
      <c r="F82" s="229">
        <f t="shared" si="1"/>
        <v>12.691260521133385</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436192</v>
      </c>
      <c r="E88" s="230">
        <f>E89+E97+E104</f>
        <v>566807</v>
      </c>
      <c r="F88" s="231">
        <f t="shared" si="1"/>
        <v>129.94438229036754</v>
      </c>
    </row>
    <row r="89" spans="1:6" s="7" customFormat="1" x14ac:dyDescent="0.2">
      <c r="A89" s="220">
        <v>641</v>
      </c>
      <c r="B89" s="221" t="s">
        <v>2482</v>
      </c>
      <c r="C89" s="222">
        <v>78</v>
      </c>
      <c r="D89" s="230">
        <f>SUM(D90:D96)</f>
        <v>8</v>
      </c>
      <c r="E89" s="230">
        <f>SUM(E90:E96)</f>
        <v>12</v>
      </c>
      <c r="F89" s="231">
        <f t="shared" si="1"/>
        <v>150</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v>8</v>
      </c>
      <c r="E91" s="223">
        <v>12</v>
      </c>
      <c r="F91" s="229">
        <f t="shared" si="1"/>
        <v>150</v>
      </c>
    </row>
    <row r="92" spans="1:6" s="7" customFormat="1" x14ac:dyDescent="0.2">
      <c r="A92" s="220">
        <v>6414</v>
      </c>
      <c r="B92" s="221" t="s">
        <v>516</v>
      </c>
      <c r="C92" s="222">
        <v>81</v>
      </c>
      <c r="D92" s="223"/>
      <c r="E92" s="223"/>
      <c r="F92" s="229" t="str">
        <f t="shared" si="1"/>
        <v>-</v>
      </c>
    </row>
    <row r="93" spans="1:6" s="7" customFormat="1" x14ac:dyDescent="0.2">
      <c r="A93" s="220">
        <v>6415</v>
      </c>
      <c r="B93" s="221" t="s">
        <v>2912</v>
      </c>
      <c r="C93" s="222">
        <v>82</v>
      </c>
      <c r="D93" s="223"/>
      <c r="E93" s="223"/>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c r="F96" s="229" t="str">
        <f t="shared" si="1"/>
        <v>-</v>
      </c>
    </row>
    <row r="97" spans="1:6" s="7" customFormat="1" x14ac:dyDescent="0.2">
      <c r="A97" s="220">
        <v>642</v>
      </c>
      <c r="B97" s="221" t="s">
        <v>2483</v>
      </c>
      <c r="C97" s="222">
        <v>86</v>
      </c>
      <c r="D97" s="230">
        <f>SUM(D98:D103)</f>
        <v>436184</v>
      </c>
      <c r="E97" s="230">
        <f>SUM(E98:E103)</f>
        <v>566795</v>
      </c>
      <c r="F97" s="231">
        <f t="shared" si="1"/>
        <v>129.94401445261633</v>
      </c>
    </row>
    <row r="98" spans="1:6" s="7" customFormat="1" x14ac:dyDescent="0.2">
      <c r="A98" s="220">
        <v>6421</v>
      </c>
      <c r="B98" s="221" t="s">
        <v>130</v>
      </c>
      <c r="C98" s="222">
        <v>87</v>
      </c>
      <c r="D98" s="223">
        <v>5651</v>
      </c>
      <c r="E98" s="223"/>
      <c r="F98" s="229">
        <f t="shared" si="1"/>
        <v>0</v>
      </c>
    </row>
    <row r="99" spans="1:6" s="7" customFormat="1" x14ac:dyDescent="0.2">
      <c r="A99" s="220">
        <v>6422</v>
      </c>
      <c r="B99" s="221" t="s">
        <v>1478</v>
      </c>
      <c r="C99" s="222">
        <v>88</v>
      </c>
      <c r="D99" s="223">
        <v>36720</v>
      </c>
      <c r="E99" s="223">
        <v>29084</v>
      </c>
      <c r="F99" s="229">
        <f t="shared" si="1"/>
        <v>79.204793028322442</v>
      </c>
    </row>
    <row r="100" spans="1:6" s="7" customFormat="1" x14ac:dyDescent="0.2">
      <c r="A100" s="220">
        <v>6423</v>
      </c>
      <c r="B100" s="221" t="s">
        <v>2914</v>
      </c>
      <c r="C100" s="222">
        <v>89</v>
      </c>
      <c r="D100" s="223">
        <v>352731</v>
      </c>
      <c r="E100" s="223">
        <v>537012</v>
      </c>
      <c r="F100" s="229">
        <f t="shared" si="1"/>
        <v>152.2440613385271</v>
      </c>
    </row>
    <row r="101" spans="1:6" s="7" customFormat="1" x14ac:dyDescent="0.2">
      <c r="A101" s="220">
        <v>6424</v>
      </c>
      <c r="B101" s="221" t="s">
        <v>1480</v>
      </c>
      <c r="C101" s="222">
        <v>90</v>
      </c>
      <c r="D101" s="223"/>
      <c r="E101" s="223"/>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v>41082</v>
      </c>
      <c r="E103" s="223">
        <v>699</v>
      </c>
      <c r="F103" s="229">
        <f t="shared" si="1"/>
        <v>1.7014750985833211</v>
      </c>
    </row>
    <row r="104" spans="1:6" s="7" customFormat="1" x14ac:dyDescent="0.2">
      <c r="A104" s="220">
        <v>643</v>
      </c>
      <c r="B104" s="221" t="s">
        <v>2484</v>
      </c>
      <c r="C104" s="222">
        <v>93</v>
      </c>
      <c r="D104" s="230">
        <f>SUM(D105:D111)</f>
        <v>0</v>
      </c>
      <c r="E104" s="230">
        <f>SUM(E105:E111)</f>
        <v>0</v>
      </c>
      <c r="F104" s="231" t="str">
        <f t="shared" si="1"/>
        <v>-</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c r="E106" s="223"/>
      <c r="F106" s="229" t="str">
        <f t="shared" si="1"/>
        <v>-</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345794</v>
      </c>
      <c r="E112" s="230">
        <f>E113+E118+E126</f>
        <v>437081</v>
      </c>
      <c r="F112" s="231">
        <f t="shared" si="1"/>
        <v>126.39924348022234</v>
      </c>
    </row>
    <row r="113" spans="1:6" s="7" customFormat="1" x14ac:dyDescent="0.2">
      <c r="A113" s="220">
        <v>651</v>
      </c>
      <c r="B113" s="221" t="s">
        <v>2485</v>
      </c>
      <c r="C113" s="222">
        <v>102</v>
      </c>
      <c r="D113" s="230">
        <f>SUM(D114:D117)</f>
        <v>8230</v>
      </c>
      <c r="E113" s="230">
        <f>SUM(E114:E117)</f>
        <v>39038</v>
      </c>
      <c r="F113" s="231">
        <f t="shared" si="1"/>
        <v>474.33778857837183</v>
      </c>
    </row>
    <row r="114" spans="1:6" s="7" customFormat="1" x14ac:dyDescent="0.2">
      <c r="A114" s="220">
        <v>6511</v>
      </c>
      <c r="B114" s="221" t="s">
        <v>2200</v>
      </c>
      <c r="C114" s="222">
        <v>103</v>
      </c>
      <c r="D114" s="223"/>
      <c r="E114" s="223"/>
      <c r="F114" s="229" t="str">
        <f t="shared" si="1"/>
        <v>-</v>
      </c>
    </row>
    <row r="115" spans="1:6" s="7" customFormat="1" x14ac:dyDescent="0.2">
      <c r="A115" s="220">
        <v>6512</v>
      </c>
      <c r="B115" s="221" t="s">
        <v>805</v>
      </c>
      <c r="C115" s="222">
        <v>104</v>
      </c>
      <c r="D115" s="223">
        <v>8224</v>
      </c>
      <c r="E115" s="223">
        <v>39000</v>
      </c>
      <c r="F115" s="229">
        <f t="shared" si="1"/>
        <v>474.22178988326846</v>
      </c>
    </row>
    <row r="116" spans="1:6" s="7" customFormat="1" x14ac:dyDescent="0.2">
      <c r="A116" s="220">
        <v>6513</v>
      </c>
      <c r="B116" s="221" t="s">
        <v>1224</v>
      </c>
      <c r="C116" s="222">
        <v>105</v>
      </c>
      <c r="D116" s="223">
        <v>6</v>
      </c>
      <c r="E116" s="223">
        <v>38</v>
      </c>
      <c r="F116" s="229">
        <f t="shared" si="1"/>
        <v>633.33333333333326</v>
      </c>
    </row>
    <row r="117" spans="1:6" s="7" customFormat="1" x14ac:dyDescent="0.2">
      <c r="A117" s="220">
        <v>6514</v>
      </c>
      <c r="B117" s="221" t="s">
        <v>2112</v>
      </c>
      <c r="C117" s="222">
        <v>106</v>
      </c>
      <c r="D117" s="223"/>
      <c r="E117" s="223"/>
      <c r="F117" s="229" t="str">
        <f t="shared" si="1"/>
        <v>-</v>
      </c>
    </row>
    <row r="118" spans="1:6" s="7" customFormat="1" x14ac:dyDescent="0.2">
      <c r="A118" s="220">
        <v>652</v>
      </c>
      <c r="B118" s="221" t="s">
        <v>2486</v>
      </c>
      <c r="C118" s="222">
        <v>107</v>
      </c>
      <c r="D118" s="230">
        <f>SUM(D119:D125)</f>
        <v>326489</v>
      </c>
      <c r="E118" s="230">
        <f>SUM(E119:E125)</f>
        <v>346344</v>
      </c>
      <c r="F118" s="231">
        <f t="shared" si="1"/>
        <v>106.08136874442937</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v>179</v>
      </c>
      <c r="E120" s="223">
        <v>750</v>
      </c>
      <c r="F120" s="229">
        <f t="shared" si="1"/>
        <v>418.99441340782124</v>
      </c>
    </row>
    <row r="121" spans="1:6" s="7" customFormat="1" x14ac:dyDescent="0.2">
      <c r="A121" s="220">
        <v>6524</v>
      </c>
      <c r="B121" s="221" t="s">
        <v>1510</v>
      </c>
      <c r="C121" s="222">
        <v>110</v>
      </c>
      <c r="D121" s="223">
        <v>326310</v>
      </c>
      <c r="E121" s="223">
        <v>344629</v>
      </c>
      <c r="F121" s="229">
        <f t="shared" si="1"/>
        <v>105.61398669976403</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c r="E123" s="223">
        <v>965</v>
      </c>
      <c r="F123" s="229" t="str">
        <f t="shared" si="1"/>
        <v>-</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11075</v>
      </c>
      <c r="E126" s="230">
        <f>SUM(E127:E129)</f>
        <v>51699</v>
      </c>
      <c r="F126" s="231">
        <f t="shared" si="1"/>
        <v>466.8081264108352</v>
      </c>
    </row>
    <row r="127" spans="1:6" s="7" customFormat="1" x14ac:dyDescent="0.2">
      <c r="A127" s="220">
        <v>6531</v>
      </c>
      <c r="B127" s="221" t="s">
        <v>2115</v>
      </c>
      <c r="C127" s="222">
        <v>116</v>
      </c>
      <c r="D127" s="223">
        <v>586</v>
      </c>
      <c r="E127" s="223">
        <v>3714</v>
      </c>
      <c r="F127" s="229">
        <f t="shared" si="1"/>
        <v>633.78839590443692</v>
      </c>
    </row>
    <row r="128" spans="1:6" s="7" customFormat="1" x14ac:dyDescent="0.2">
      <c r="A128" s="220">
        <v>6532</v>
      </c>
      <c r="B128" s="221" t="s">
        <v>2116</v>
      </c>
      <c r="C128" s="222">
        <v>117</v>
      </c>
      <c r="D128" s="223">
        <v>10489</v>
      </c>
      <c r="E128" s="223">
        <v>47985</v>
      </c>
      <c r="F128" s="229">
        <f t="shared" si="1"/>
        <v>457.47926399084758</v>
      </c>
    </row>
    <row r="129" spans="1:6" s="7" customFormat="1" x14ac:dyDescent="0.2">
      <c r="A129" s="220">
        <v>6533</v>
      </c>
      <c r="B129" s="221" t="s">
        <v>2117</v>
      </c>
      <c r="C129" s="222">
        <v>118</v>
      </c>
      <c r="D129" s="223"/>
      <c r="E129" s="223"/>
      <c r="F129" s="229" t="str">
        <f t="shared" si="1"/>
        <v>-</v>
      </c>
    </row>
    <row r="130" spans="1:6" s="7" customFormat="1" ht="24" x14ac:dyDescent="0.2">
      <c r="A130" s="220">
        <v>66</v>
      </c>
      <c r="B130" s="221" t="s">
        <v>2488</v>
      </c>
      <c r="C130" s="222">
        <v>119</v>
      </c>
      <c r="D130" s="230">
        <f>D131+D134</f>
        <v>600</v>
      </c>
      <c r="E130" s="230">
        <f>E131+E134</f>
        <v>120</v>
      </c>
      <c r="F130" s="231">
        <f t="shared" si="1"/>
        <v>20</v>
      </c>
    </row>
    <row r="131" spans="1:6" s="7" customFormat="1" x14ac:dyDescent="0.2">
      <c r="A131" s="220">
        <v>661</v>
      </c>
      <c r="B131" s="221" t="s">
        <v>2489</v>
      </c>
      <c r="C131" s="222">
        <v>120</v>
      </c>
      <c r="D131" s="230">
        <f>SUM(D132:D133)</f>
        <v>600</v>
      </c>
      <c r="E131" s="230">
        <f>SUM(E132:E133)</f>
        <v>120</v>
      </c>
      <c r="F131" s="231">
        <f t="shared" si="1"/>
        <v>20</v>
      </c>
    </row>
    <row r="132" spans="1:6" s="7" customFormat="1" x14ac:dyDescent="0.2">
      <c r="A132" s="220">
        <v>6614</v>
      </c>
      <c r="B132" s="221" t="s">
        <v>2118</v>
      </c>
      <c r="C132" s="222">
        <v>121</v>
      </c>
      <c r="D132" s="223"/>
      <c r="E132" s="223"/>
      <c r="F132" s="229" t="str">
        <f t="shared" si="1"/>
        <v>-</v>
      </c>
    </row>
    <row r="133" spans="1:6" s="7" customFormat="1" x14ac:dyDescent="0.2">
      <c r="A133" s="220">
        <v>6615</v>
      </c>
      <c r="B133" s="221" t="s">
        <v>2119</v>
      </c>
      <c r="C133" s="222">
        <v>122</v>
      </c>
      <c r="D133" s="223">
        <v>600</v>
      </c>
      <c r="E133" s="223">
        <v>120</v>
      </c>
      <c r="F133" s="229">
        <f t="shared" si="1"/>
        <v>20</v>
      </c>
    </row>
    <row r="134" spans="1:6" s="7" customFormat="1" ht="24" x14ac:dyDescent="0.2">
      <c r="A134" s="220">
        <v>663</v>
      </c>
      <c r="B134" s="221" t="s">
        <v>2490</v>
      </c>
      <c r="C134" s="222">
        <v>123</v>
      </c>
      <c r="D134" s="230">
        <f>SUM(D135:D138)</f>
        <v>0</v>
      </c>
      <c r="E134" s="230">
        <f>SUM(E135:E138)</f>
        <v>0</v>
      </c>
      <c r="F134" s="231" t="str">
        <f t="shared" si="1"/>
        <v>-</v>
      </c>
    </row>
    <row r="135" spans="1:6" s="7" customFormat="1" x14ac:dyDescent="0.2">
      <c r="A135" s="220">
        <v>6631</v>
      </c>
      <c r="B135" s="221" t="s">
        <v>3933</v>
      </c>
      <c r="C135" s="222">
        <v>124</v>
      </c>
      <c r="D135" s="223"/>
      <c r="E135" s="223"/>
      <c r="F135" s="229" t="str">
        <f t="shared" si="1"/>
        <v>-</v>
      </c>
    </row>
    <row r="136" spans="1:6" s="7" customFormat="1" x14ac:dyDescent="0.2">
      <c r="A136" s="220">
        <v>6632</v>
      </c>
      <c r="B136" s="221" t="s">
        <v>3934</v>
      </c>
      <c r="C136" s="222">
        <v>125</v>
      </c>
      <c r="D136" s="223"/>
      <c r="E136" s="223"/>
      <c r="F136" s="229" t="str">
        <f t="shared" si="1"/>
        <v>-</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0</v>
      </c>
      <c r="E139" s="230">
        <f>E140+E144</f>
        <v>0</v>
      </c>
      <c r="F139" s="231" t="str">
        <f t="shared" si="1"/>
        <v>-</v>
      </c>
    </row>
    <row r="140" spans="1:6" s="7" customFormat="1" ht="24" x14ac:dyDescent="0.2">
      <c r="A140" s="220">
        <v>671</v>
      </c>
      <c r="B140" s="221" t="s">
        <v>3739</v>
      </c>
      <c r="C140" s="222">
        <v>129</v>
      </c>
      <c r="D140" s="230">
        <f>SUM(D141:D143)</f>
        <v>0</v>
      </c>
      <c r="E140" s="230">
        <f>SUM(E141:E143)</f>
        <v>0</v>
      </c>
      <c r="F140" s="231" t="str">
        <f t="shared" ref="F140:F203" si="2">IF(D140&lt;&gt;0,IF(E140/D140&gt;=100,"&gt;&gt;100",E140/D140*100),"-")</f>
        <v>-</v>
      </c>
    </row>
    <row r="141" spans="1:6" s="7" customFormat="1" x14ac:dyDescent="0.2">
      <c r="A141" s="220">
        <v>6711</v>
      </c>
      <c r="B141" s="221" t="s">
        <v>99</v>
      </c>
      <c r="C141" s="222">
        <v>130</v>
      </c>
      <c r="D141" s="223"/>
      <c r="E141" s="223"/>
      <c r="F141" s="229" t="str">
        <f t="shared" si="2"/>
        <v>-</v>
      </c>
    </row>
    <row r="142" spans="1:6" s="7" customFormat="1" x14ac:dyDescent="0.2">
      <c r="A142" s="220">
        <v>6712</v>
      </c>
      <c r="B142" s="362" t="s">
        <v>2284</v>
      </c>
      <c r="C142" s="222">
        <v>131</v>
      </c>
      <c r="D142" s="223"/>
      <c r="E142" s="223"/>
      <c r="F142" s="229" t="str">
        <f t="shared" si="2"/>
        <v>-</v>
      </c>
    </row>
    <row r="143" spans="1:6" s="7" customFormat="1" ht="24" x14ac:dyDescent="0.2">
      <c r="A143" s="220" t="s">
        <v>2285</v>
      </c>
      <c r="B143" s="221" t="s">
        <v>2286</v>
      </c>
      <c r="C143" s="222">
        <v>132</v>
      </c>
      <c r="D143" s="223"/>
      <c r="E143" s="223"/>
      <c r="F143" s="229" t="str">
        <f t="shared" si="2"/>
        <v>-</v>
      </c>
    </row>
    <row r="144" spans="1:6" s="7" customFormat="1" x14ac:dyDescent="0.2">
      <c r="A144" s="220" t="s">
        <v>2287</v>
      </c>
      <c r="B144" s="221" t="s">
        <v>382</v>
      </c>
      <c r="C144" s="222">
        <v>133</v>
      </c>
      <c r="D144" s="223"/>
      <c r="E144" s="223"/>
      <c r="F144" s="229" t="str">
        <f t="shared" si="2"/>
        <v>-</v>
      </c>
    </row>
    <row r="145" spans="1:6" s="7" customFormat="1" x14ac:dyDescent="0.2">
      <c r="A145" s="220">
        <v>68</v>
      </c>
      <c r="B145" s="221" t="s">
        <v>2492</v>
      </c>
      <c r="C145" s="222">
        <v>134</v>
      </c>
      <c r="D145" s="230">
        <f>D146+D156</f>
        <v>0</v>
      </c>
      <c r="E145" s="230">
        <f>E146+E156</f>
        <v>0</v>
      </c>
      <c r="F145" s="231" t="str">
        <f t="shared" si="2"/>
        <v>-</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c r="E156" s="223"/>
      <c r="F156" s="229" t="str">
        <f t="shared" si="2"/>
        <v>-</v>
      </c>
    </row>
    <row r="157" spans="1:6" s="7" customFormat="1" x14ac:dyDescent="0.2">
      <c r="A157" s="220">
        <v>3</v>
      </c>
      <c r="B157" s="221" t="s">
        <v>2494</v>
      </c>
      <c r="C157" s="222">
        <v>146</v>
      </c>
      <c r="D157" s="230">
        <f>D158+D169+D202+D221+D230+D258+D269</f>
        <v>2179589</v>
      </c>
      <c r="E157" s="230">
        <f>E158+E169+E202+E221+E230+E258+E269</f>
        <v>2330244</v>
      </c>
      <c r="F157" s="231">
        <f t="shared" si="2"/>
        <v>106.91208296610048</v>
      </c>
    </row>
    <row r="158" spans="1:6" s="7" customFormat="1" x14ac:dyDescent="0.2">
      <c r="A158" s="220">
        <v>31</v>
      </c>
      <c r="B158" s="221" t="s">
        <v>2495</v>
      </c>
      <c r="C158" s="222">
        <v>147</v>
      </c>
      <c r="D158" s="230">
        <f>D159+D164+D165</f>
        <v>447415</v>
      </c>
      <c r="E158" s="230">
        <f>E159+E164+E165</f>
        <v>428303</v>
      </c>
      <c r="F158" s="231">
        <f t="shared" si="2"/>
        <v>95.728350636433731</v>
      </c>
    </row>
    <row r="159" spans="1:6" s="7" customFormat="1" x14ac:dyDescent="0.2">
      <c r="A159" s="220">
        <v>311</v>
      </c>
      <c r="B159" s="221" t="s">
        <v>2496</v>
      </c>
      <c r="C159" s="222">
        <v>148</v>
      </c>
      <c r="D159" s="230">
        <f>SUM(D160:D163)</f>
        <v>391853</v>
      </c>
      <c r="E159" s="230">
        <f>SUM(E160:E163)</f>
        <v>376489</v>
      </c>
      <c r="F159" s="231">
        <f t="shared" si="2"/>
        <v>96.079141923119124</v>
      </c>
    </row>
    <row r="160" spans="1:6" s="7" customFormat="1" x14ac:dyDescent="0.2">
      <c r="A160" s="220">
        <v>3111</v>
      </c>
      <c r="B160" s="221" t="s">
        <v>1709</v>
      </c>
      <c r="C160" s="222">
        <v>149</v>
      </c>
      <c r="D160" s="223">
        <v>391853</v>
      </c>
      <c r="E160" s="223">
        <v>376489</v>
      </c>
      <c r="F160" s="229">
        <f t="shared" si="2"/>
        <v>96.079141923119124</v>
      </c>
    </row>
    <row r="161" spans="1:6" s="7" customFormat="1" x14ac:dyDescent="0.2">
      <c r="A161" s="220">
        <v>3112</v>
      </c>
      <c r="B161" s="221" t="s">
        <v>1710</v>
      </c>
      <c r="C161" s="222">
        <v>150</v>
      </c>
      <c r="D161" s="223"/>
      <c r="E161" s="223"/>
      <c r="F161" s="229" t="str">
        <f t="shared" si="2"/>
        <v>-</v>
      </c>
    </row>
    <row r="162" spans="1:6" s="7" customFormat="1" x14ac:dyDescent="0.2">
      <c r="A162" s="220">
        <v>3113</v>
      </c>
      <c r="B162" s="221" t="s">
        <v>1711</v>
      </c>
      <c r="C162" s="222">
        <v>151</v>
      </c>
      <c r="D162" s="223"/>
      <c r="E162" s="223"/>
      <c r="F162" s="229" t="str">
        <f t="shared" si="2"/>
        <v>-</v>
      </c>
    </row>
    <row r="163" spans="1:6" s="7" customFormat="1" x14ac:dyDescent="0.2">
      <c r="A163" s="220">
        <v>3114</v>
      </c>
      <c r="B163" s="221" t="s">
        <v>1712</v>
      </c>
      <c r="C163" s="222">
        <v>152</v>
      </c>
      <c r="D163" s="223"/>
      <c r="E163" s="223"/>
      <c r="F163" s="229" t="str">
        <f t="shared" si="2"/>
        <v>-</v>
      </c>
    </row>
    <row r="164" spans="1:6" s="7" customFormat="1" x14ac:dyDescent="0.2">
      <c r="A164" s="220">
        <v>312</v>
      </c>
      <c r="B164" s="221" t="s">
        <v>381</v>
      </c>
      <c r="C164" s="222">
        <v>153</v>
      </c>
      <c r="D164" s="223"/>
      <c r="E164" s="223"/>
      <c r="F164" s="229" t="str">
        <f t="shared" si="2"/>
        <v>-</v>
      </c>
    </row>
    <row r="165" spans="1:6" s="7" customFormat="1" x14ac:dyDescent="0.2">
      <c r="A165" s="220">
        <v>313</v>
      </c>
      <c r="B165" s="221" t="s">
        <v>2499</v>
      </c>
      <c r="C165" s="222">
        <v>154</v>
      </c>
      <c r="D165" s="230">
        <f>SUM(D166:D168)</f>
        <v>55562</v>
      </c>
      <c r="E165" s="230">
        <f>SUM(E166:E168)</f>
        <v>51814</v>
      </c>
      <c r="F165" s="231">
        <f t="shared" si="2"/>
        <v>93.254382491630977</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55562</v>
      </c>
      <c r="E167" s="223">
        <v>51814</v>
      </c>
      <c r="F167" s="229">
        <f t="shared" si="2"/>
        <v>93.254382491630977</v>
      </c>
    </row>
    <row r="168" spans="1:6" s="7" customFormat="1" x14ac:dyDescent="0.2">
      <c r="A168" s="220">
        <v>3133</v>
      </c>
      <c r="B168" s="221" t="s">
        <v>3787</v>
      </c>
      <c r="C168" s="222">
        <v>157</v>
      </c>
      <c r="D168" s="223"/>
      <c r="E168" s="223"/>
      <c r="F168" s="229" t="str">
        <f t="shared" si="2"/>
        <v>-</v>
      </c>
    </row>
    <row r="169" spans="1:6" s="7" customFormat="1" x14ac:dyDescent="0.2">
      <c r="A169" s="220">
        <v>32</v>
      </c>
      <c r="B169" s="221" t="s">
        <v>2497</v>
      </c>
      <c r="C169" s="222">
        <v>158</v>
      </c>
      <c r="D169" s="230">
        <f>D170+D175+D183+D193+D194</f>
        <v>1013738</v>
      </c>
      <c r="E169" s="230">
        <f>E170+E175+E183+E193+E194</f>
        <v>1113532</v>
      </c>
      <c r="F169" s="231">
        <f t="shared" si="2"/>
        <v>109.84416091731788</v>
      </c>
    </row>
    <row r="170" spans="1:6" s="7" customFormat="1" x14ac:dyDescent="0.2">
      <c r="A170" s="220">
        <v>321</v>
      </c>
      <c r="B170" s="221" t="s">
        <v>2498</v>
      </c>
      <c r="C170" s="222">
        <v>159</v>
      </c>
      <c r="D170" s="230">
        <f>SUM(D171:D174)</f>
        <v>21248</v>
      </c>
      <c r="E170" s="230">
        <f>SUM(E171:E174)</f>
        <v>15971</v>
      </c>
      <c r="F170" s="231">
        <f t="shared" si="2"/>
        <v>75.164721385542165</v>
      </c>
    </row>
    <row r="171" spans="1:6" s="7" customFormat="1" x14ac:dyDescent="0.2">
      <c r="A171" s="220">
        <v>3211</v>
      </c>
      <c r="B171" s="221" t="s">
        <v>3216</v>
      </c>
      <c r="C171" s="222">
        <v>160</v>
      </c>
      <c r="D171" s="223">
        <v>5456</v>
      </c>
      <c r="E171" s="223">
        <v>1828</v>
      </c>
      <c r="F171" s="229">
        <f t="shared" si="2"/>
        <v>33.504398826979468</v>
      </c>
    </row>
    <row r="172" spans="1:6" s="7" customFormat="1" x14ac:dyDescent="0.2">
      <c r="A172" s="220">
        <v>3212</v>
      </c>
      <c r="B172" s="221" t="s">
        <v>2459</v>
      </c>
      <c r="C172" s="222">
        <v>161</v>
      </c>
      <c r="D172" s="223">
        <v>15192</v>
      </c>
      <c r="E172" s="223">
        <v>13643</v>
      </c>
      <c r="F172" s="229">
        <f t="shared" si="2"/>
        <v>89.803844128488677</v>
      </c>
    </row>
    <row r="173" spans="1:6" s="7" customFormat="1" x14ac:dyDescent="0.2">
      <c r="A173" s="220">
        <v>3213</v>
      </c>
      <c r="B173" s="221" t="s">
        <v>2542</v>
      </c>
      <c r="C173" s="222">
        <v>162</v>
      </c>
      <c r="D173" s="223">
        <v>600</v>
      </c>
      <c r="E173" s="223">
        <v>500</v>
      </c>
      <c r="F173" s="229">
        <f t="shared" si="2"/>
        <v>83.333333333333343</v>
      </c>
    </row>
    <row r="174" spans="1:6" s="7" customFormat="1" x14ac:dyDescent="0.2">
      <c r="A174" s="220">
        <v>3214</v>
      </c>
      <c r="B174" s="221" t="s">
        <v>2541</v>
      </c>
      <c r="C174" s="222">
        <v>163</v>
      </c>
      <c r="D174" s="223"/>
      <c r="E174" s="223"/>
      <c r="F174" s="229" t="str">
        <f t="shared" si="2"/>
        <v>-</v>
      </c>
    </row>
    <row r="175" spans="1:6" s="7" customFormat="1" x14ac:dyDescent="0.2">
      <c r="A175" s="220">
        <v>322</v>
      </c>
      <c r="B175" s="221" t="s">
        <v>1268</v>
      </c>
      <c r="C175" s="222">
        <v>164</v>
      </c>
      <c r="D175" s="230">
        <f>SUM(D176:D182)</f>
        <v>152932</v>
      </c>
      <c r="E175" s="230">
        <f>SUM(E176:E182)</f>
        <v>152840</v>
      </c>
      <c r="F175" s="231">
        <f t="shared" si="2"/>
        <v>99.939842544398815</v>
      </c>
    </row>
    <row r="176" spans="1:6" s="7" customFormat="1" x14ac:dyDescent="0.2">
      <c r="A176" s="220">
        <v>3221</v>
      </c>
      <c r="B176" s="221" t="s">
        <v>2543</v>
      </c>
      <c r="C176" s="222">
        <v>165</v>
      </c>
      <c r="D176" s="223">
        <v>11125</v>
      </c>
      <c r="E176" s="223">
        <v>8268</v>
      </c>
      <c r="F176" s="229">
        <f t="shared" si="2"/>
        <v>74.319101123595516</v>
      </c>
    </row>
    <row r="177" spans="1:6" s="7" customFormat="1" x14ac:dyDescent="0.2">
      <c r="A177" s="220">
        <v>3222</v>
      </c>
      <c r="B177" s="221" t="s">
        <v>2544</v>
      </c>
      <c r="C177" s="222">
        <v>166</v>
      </c>
      <c r="D177" s="223"/>
      <c r="E177" s="223"/>
      <c r="F177" s="229" t="str">
        <f t="shared" si="2"/>
        <v>-</v>
      </c>
    </row>
    <row r="178" spans="1:6" s="7" customFormat="1" x14ac:dyDescent="0.2">
      <c r="A178" s="220">
        <v>3223</v>
      </c>
      <c r="B178" s="221" t="s">
        <v>2545</v>
      </c>
      <c r="C178" s="222">
        <v>167</v>
      </c>
      <c r="D178" s="223">
        <v>118153</v>
      </c>
      <c r="E178" s="223">
        <v>83920</v>
      </c>
      <c r="F178" s="229">
        <f t="shared" si="2"/>
        <v>71.026550320347354</v>
      </c>
    </row>
    <row r="179" spans="1:6" s="7" customFormat="1" x14ac:dyDescent="0.2">
      <c r="A179" s="220">
        <v>3224</v>
      </c>
      <c r="B179" s="221" t="s">
        <v>2267</v>
      </c>
      <c r="C179" s="222">
        <v>168</v>
      </c>
      <c r="D179" s="223">
        <v>23654</v>
      </c>
      <c r="E179" s="223">
        <v>57365</v>
      </c>
      <c r="F179" s="229">
        <f t="shared" si="2"/>
        <v>242.51712183985794</v>
      </c>
    </row>
    <row r="180" spans="1:6" s="7" customFormat="1" x14ac:dyDescent="0.2">
      <c r="A180" s="220">
        <v>3225</v>
      </c>
      <c r="B180" s="221" t="s">
        <v>4089</v>
      </c>
      <c r="C180" s="222">
        <v>169</v>
      </c>
      <c r="D180" s="223"/>
      <c r="E180" s="223">
        <v>3095</v>
      </c>
      <c r="F180" s="229" t="str">
        <f t="shared" si="2"/>
        <v>-</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c r="E182" s="223">
        <v>192</v>
      </c>
      <c r="F182" s="229" t="str">
        <f t="shared" si="2"/>
        <v>-</v>
      </c>
    </row>
    <row r="183" spans="1:6" s="7" customFormat="1" x14ac:dyDescent="0.2">
      <c r="A183" s="220">
        <v>323</v>
      </c>
      <c r="B183" s="221" t="s">
        <v>2501</v>
      </c>
      <c r="C183" s="222">
        <v>172</v>
      </c>
      <c r="D183" s="230">
        <f>SUM(D184:D192)</f>
        <v>717445</v>
      </c>
      <c r="E183" s="230">
        <f>SUM(E184:E192)</f>
        <v>769888</v>
      </c>
      <c r="F183" s="231">
        <f t="shared" si="2"/>
        <v>107.30968924447171</v>
      </c>
    </row>
    <row r="184" spans="1:6" s="7" customFormat="1" x14ac:dyDescent="0.2">
      <c r="A184" s="220">
        <v>3231</v>
      </c>
      <c r="B184" s="221" t="s">
        <v>3312</v>
      </c>
      <c r="C184" s="222">
        <v>173</v>
      </c>
      <c r="D184" s="223">
        <v>10878</v>
      </c>
      <c r="E184" s="223">
        <v>14887</v>
      </c>
      <c r="F184" s="229">
        <f t="shared" si="2"/>
        <v>136.85420113991543</v>
      </c>
    </row>
    <row r="185" spans="1:6" s="7" customFormat="1" x14ac:dyDescent="0.2">
      <c r="A185" s="220">
        <v>3232</v>
      </c>
      <c r="B185" s="221" t="s">
        <v>2101</v>
      </c>
      <c r="C185" s="222">
        <v>174</v>
      </c>
      <c r="D185" s="223">
        <v>586536</v>
      </c>
      <c r="E185" s="223">
        <v>489570</v>
      </c>
      <c r="F185" s="229">
        <f t="shared" si="2"/>
        <v>83.468022423176066</v>
      </c>
    </row>
    <row r="186" spans="1:6" s="7" customFormat="1" x14ac:dyDescent="0.2">
      <c r="A186" s="220">
        <v>3233</v>
      </c>
      <c r="B186" s="221" t="s">
        <v>2102</v>
      </c>
      <c r="C186" s="222">
        <v>175</v>
      </c>
      <c r="D186" s="223">
        <v>24458</v>
      </c>
      <c r="E186" s="223">
        <v>32355</v>
      </c>
      <c r="F186" s="229">
        <f t="shared" si="2"/>
        <v>132.28800392509606</v>
      </c>
    </row>
    <row r="187" spans="1:6" s="7" customFormat="1" x14ac:dyDescent="0.2">
      <c r="A187" s="220">
        <v>3234</v>
      </c>
      <c r="B187" s="221" t="s">
        <v>2103</v>
      </c>
      <c r="C187" s="222">
        <v>176</v>
      </c>
      <c r="D187" s="223">
        <v>38455</v>
      </c>
      <c r="E187" s="223">
        <v>46966</v>
      </c>
      <c r="F187" s="229">
        <f t="shared" si="2"/>
        <v>122.13236250162527</v>
      </c>
    </row>
    <row r="188" spans="1:6" s="7" customFormat="1" x14ac:dyDescent="0.2">
      <c r="A188" s="220">
        <v>3235</v>
      </c>
      <c r="B188" s="221" t="s">
        <v>2104</v>
      </c>
      <c r="C188" s="222">
        <v>177</v>
      </c>
      <c r="D188" s="223">
        <v>3752</v>
      </c>
      <c r="E188" s="223">
        <v>1834</v>
      </c>
      <c r="F188" s="229">
        <f t="shared" si="2"/>
        <v>48.880597014925378</v>
      </c>
    </row>
    <row r="189" spans="1:6" s="7" customFormat="1" x14ac:dyDescent="0.2">
      <c r="A189" s="220">
        <v>3236</v>
      </c>
      <c r="B189" s="221" t="s">
        <v>2105</v>
      </c>
      <c r="C189" s="222">
        <v>178</v>
      </c>
      <c r="D189" s="223">
        <v>8027</v>
      </c>
      <c r="E189" s="223">
        <v>6882</v>
      </c>
      <c r="F189" s="229">
        <f t="shared" si="2"/>
        <v>85.735642207549517</v>
      </c>
    </row>
    <row r="190" spans="1:6" s="7" customFormat="1" x14ac:dyDescent="0.2">
      <c r="A190" s="220">
        <v>3237</v>
      </c>
      <c r="B190" s="221" t="s">
        <v>2106</v>
      </c>
      <c r="C190" s="222">
        <v>179</v>
      </c>
      <c r="D190" s="223">
        <v>21423</v>
      </c>
      <c r="E190" s="223">
        <v>164987</v>
      </c>
      <c r="F190" s="229">
        <f t="shared" si="2"/>
        <v>770.13956962143493</v>
      </c>
    </row>
    <row r="191" spans="1:6" s="7" customFormat="1" x14ac:dyDescent="0.2">
      <c r="A191" s="220">
        <v>3238</v>
      </c>
      <c r="B191" s="221" t="s">
        <v>3561</v>
      </c>
      <c r="C191" s="222">
        <v>180</v>
      </c>
      <c r="D191" s="223">
        <v>2036</v>
      </c>
      <c r="E191" s="223">
        <v>2081</v>
      </c>
      <c r="F191" s="229">
        <f t="shared" si="2"/>
        <v>102.21021611001963</v>
      </c>
    </row>
    <row r="192" spans="1:6" s="7" customFormat="1" x14ac:dyDescent="0.2">
      <c r="A192" s="220">
        <v>3239</v>
      </c>
      <c r="B192" s="221" t="s">
        <v>3562</v>
      </c>
      <c r="C192" s="222">
        <v>181</v>
      </c>
      <c r="D192" s="223">
        <v>21880</v>
      </c>
      <c r="E192" s="223">
        <v>10326</v>
      </c>
      <c r="F192" s="229">
        <f t="shared" si="2"/>
        <v>47.193784277879338</v>
      </c>
    </row>
    <row r="193" spans="1:6" s="7" customFormat="1" x14ac:dyDescent="0.2">
      <c r="A193" s="220">
        <v>324</v>
      </c>
      <c r="B193" s="221" t="s">
        <v>101</v>
      </c>
      <c r="C193" s="222">
        <v>182</v>
      </c>
      <c r="D193" s="223"/>
      <c r="E193" s="223"/>
      <c r="F193" s="229" t="str">
        <f t="shared" si="2"/>
        <v>-</v>
      </c>
    </row>
    <row r="194" spans="1:6" s="7" customFormat="1" x14ac:dyDescent="0.2">
      <c r="A194" s="220">
        <v>329</v>
      </c>
      <c r="B194" s="221" t="s">
        <v>2500</v>
      </c>
      <c r="C194" s="222">
        <v>183</v>
      </c>
      <c r="D194" s="230">
        <f>SUM(D195:D201)</f>
        <v>122113</v>
      </c>
      <c r="E194" s="230">
        <f>SUM(E195:E201)</f>
        <v>174833</v>
      </c>
      <c r="F194" s="231">
        <f t="shared" si="2"/>
        <v>143.17312653034483</v>
      </c>
    </row>
    <row r="195" spans="1:6" s="7" customFormat="1" x14ac:dyDescent="0.2">
      <c r="A195" s="220">
        <v>3291</v>
      </c>
      <c r="B195" s="221" t="s">
        <v>553</v>
      </c>
      <c r="C195" s="222">
        <v>184</v>
      </c>
      <c r="D195" s="223">
        <v>21272</v>
      </c>
      <c r="E195" s="223">
        <v>141364</v>
      </c>
      <c r="F195" s="229">
        <f t="shared" si="2"/>
        <v>664.55434373824744</v>
      </c>
    </row>
    <row r="196" spans="1:6" s="7" customFormat="1" x14ac:dyDescent="0.2">
      <c r="A196" s="220">
        <v>3292</v>
      </c>
      <c r="B196" s="221" t="s">
        <v>554</v>
      </c>
      <c r="C196" s="222">
        <v>185</v>
      </c>
      <c r="D196" s="223">
        <v>5942</v>
      </c>
      <c r="E196" s="223">
        <v>5942</v>
      </c>
      <c r="F196" s="229">
        <f t="shared" si="2"/>
        <v>100</v>
      </c>
    </row>
    <row r="197" spans="1:6" s="7" customFormat="1" x14ac:dyDescent="0.2">
      <c r="A197" s="220">
        <v>3293</v>
      </c>
      <c r="B197" s="221" t="s">
        <v>555</v>
      </c>
      <c r="C197" s="222">
        <v>186</v>
      </c>
      <c r="D197" s="223">
        <v>6517</v>
      </c>
      <c r="E197" s="223">
        <v>5574</v>
      </c>
      <c r="F197" s="229">
        <f t="shared" si="2"/>
        <v>85.530151910388213</v>
      </c>
    </row>
    <row r="198" spans="1:6" s="7" customFormat="1" x14ac:dyDescent="0.2">
      <c r="A198" s="220">
        <v>3294</v>
      </c>
      <c r="B198" s="221" t="s">
        <v>2029</v>
      </c>
      <c r="C198" s="222">
        <v>187</v>
      </c>
      <c r="D198" s="223">
        <v>23749</v>
      </c>
      <c r="E198" s="223">
        <v>18123</v>
      </c>
      <c r="F198" s="229">
        <f t="shared" si="2"/>
        <v>76.310581498168347</v>
      </c>
    </row>
    <row r="199" spans="1:6" s="7" customFormat="1" x14ac:dyDescent="0.2">
      <c r="A199" s="220">
        <v>3295</v>
      </c>
      <c r="B199" s="221" t="s">
        <v>102</v>
      </c>
      <c r="C199" s="222">
        <v>188</v>
      </c>
      <c r="D199" s="223">
        <v>8994</v>
      </c>
      <c r="E199" s="223">
        <v>3830</v>
      </c>
      <c r="F199" s="229">
        <f t="shared" si="2"/>
        <v>42.583944852123636</v>
      </c>
    </row>
    <row r="200" spans="1:6" s="7" customFormat="1" x14ac:dyDescent="0.2">
      <c r="A200" s="220" t="s">
        <v>218</v>
      </c>
      <c r="B200" s="221" t="s">
        <v>219</v>
      </c>
      <c r="C200" s="222">
        <v>189</v>
      </c>
      <c r="D200" s="223"/>
      <c r="E200" s="223"/>
      <c r="F200" s="229" t="str">
        <f t="shared" si="2"/>
        <v>-</v>
      </c>
    </row>
    <row r="201" spans="1:6" s="7" customFormat="1" x14ac:dyDescent="0.2">
      <c r="A201" s="220">
        <v>3299</v>
      </c>
      <c r="B201" s="221" t="s">
        <v>556</v>
      </c>
      <c r="C201" s="222">
        <v>190</v>
      </c>
      <c r="D201" s="223">
        <v>55639</v>
      </c>
      <c r="E201" s="223"/>
      <c r="F201" s="229">
        <f t="shared" si="2"/>
        <v>0</v>
      </c>
    </row>
    <row r="202" spans="1:6" s="7" customFormat="1" x14ac:dyDescent="0.2">
      <c r="A202" s="220">
        <v>34</v>
      </c>
      <c r="B202" s="221" t="s">
        <v>1269</v>
      </c>
      <c r="C202" s="222">
        <v>191</v>
      </c>
      <c r="D202" s="230">
        <f>D203+D208+D216</f>
        <v>7593</v>
      </c>
      <c r="E202" s="230">
        <f>E203+E208+E216</f>
        <v>7139</v>
      </c>
      <c r="F202" s="231">
        <f t="shared" si="2"/>
        <v>94.020808639536412</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0</v>
      </c>
      <c r="E208" s="230">
        <f>SUM(E209:E215)</f>
        <v>0</v>
      </c>
      <c r="F208" s="231" t="str">
        <f t="shared" si="3"/>
        <v>-</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c r="E210" s="223"/>
      <c r="F210" s="229" t="str">
        <f t="shared" si="3"/>
        <v>-</v>
      </c>
    </row>
    <row r="211" spans="1:6" s="7" customFormat="1" ht="24" x14ac:dyDescent="0.2">
      <c r="A211" s="220">
        <v>3423</v>
      </c>
      <c r="B211" s="221" t="s">
        <v>939</v>
      </c>
      <c r="C211" s="222">
        <v>200</v>
      </c>
      <c r="D211" s="223"/>
      <c r="E211" s="223"/>
      <c r="F211" s="229" t="str">
        <f t="shared" si="3"/>
        <v>-</v>
      </c>
    </row>
    <row r="212" spans="1:6" s="7" customFormat="1" x14ac:dyDescent="0.2">
      <c r="A212" s="220">
        <v>3425</v>
      </c>
      <c r="B212" s="221" t="s">
        <v>3908</v>
      </c>
      <c r="C212" s="222">
        <v>201</v>
      </c>
      <c r="D212" s="223"/>
      <c r="E212" s="223"/>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7593</v>
      </c>
      <c r="E216" s="230">
        <f>SUM(E217:E220)</f>
        <v>7139</v>
      </c>
      <c r="F216" s="231">
        <f t="shared" si="3"/>
        <v>94.020808639536412</v>
      </c>
    </row>
    <row r="217" spans="1:6" s="7" customFormat="1" x14ac:dyDescent="0.2">
      <c r="A217" s="220">
        <v>3431</v>
      </c>
      <c r="B217" s="221" t="s">
        <v>104</v>
      </c>
      <c r="C217" s="222">
        <v>206</v>
      </c>
      <c r="D217" s="223">
        <v>7313</v>
      </c>
      <c r="E217" s="223">
        <v>7120</v>
      </c>
      <c r="F217" s="229">
        <f t="shared" si="3"/>
        <v>97.360864214412686</v>
      </c>
    </row>
    <row r="218" spans="1:6" s="7" customFormat="1" x14ac:dyDescent="0.2">
      <c r="A218" s="220">
        <v>3432</v>
      </c>
      <c r="B218" s="221" t="s">
        <v>3911</v>
      </c>
      <c r="C218" s="222">
        <v>207</v>
      </c>
      <c r="D218" s="223"/>
      <c r="E218" s="223"/>
      <c r="F218" s="229" t="str">
        <f t="shared" si="3"/>
        <v>-</v>
      </c>
    </row>
    <row r="219" spans="1:6" s="7" customFormat="1" x14ac:dyDescent="0.2">
      <c r="A219" s="220">
        <v>3433</v>
      </c>
      <c r="B219" s="221" t="s">
        <v>1454</v>
      </c>
      <c r="C219" s="222">
        <v>208</v>
      </c>
      <c r="D219" s="223"/>
      <c r="E219" s="223">
        <v>19</v>
      </c>
      <c r="F219" s="229" t="str">
        <f t="shared" si="3"/>
        <v>-</v>
      </c>
    </row>
    <row r="220" spans="1:6" s="7" customFormat="1" x14ac:dyDescent="0.2">
      <c r="A220" s="220">
        <v>3434</v>
      </c>
      <c r="B220" s="221" t="s">
        <v>4100</v>
      </c>
      <c r="C220" s="222">
        <v>209</v>
      </c>
      <c r="D220" s="223">
        <v>280</v>
      </c>
      <c r="E220" s="223"/>
      <c r="F220" s="229">
        <f t="shared" si="3"/>
        <v>0</v>
      </c>
    </row>
    <row r="221" spans="1:6" s="7" customFormat="1" x14ac:dyDescent="0.2">
      <c r="A221" s="220">
        <v>35</v>
      </c>
      <c r="B221" s="221" t="s">
        <v>1272</v>
      </c>
      <c r="C221" s="222">
        <v>210</v>
      </c>
      <c r="D221" s="230">
        <f>D222+D225+D229</f>
        <v>0</v>
      </c>
      <c r="E221" s="230">
        <f>E222+E225+E229</f>
        <v>0</v>
      </c>
      <c r="F221" s="231" t="str">
        <f t="shared" si="3"/>
        <v>-</v>
      </c>
    </row>
    <row r="222" spans="1:6" s="7" customFormat="1" x14ac:dyDescent="0.2">
      <c r="A222" s="220">
        <v>351</v>
      </c>
      <c r="B222" s="221" t="s">
        <v>1273</v>
      </c>
      <c r="C222" s="222">
        <v>211</v>
      </c>
      <c r="D222" s="230">
        <f>SUM(D223:D224)</f>
        <v>0</v>
      </c>
      <c r="E222" s="230">
        <f>SUM(E223:E224)</f>
        <v>0</v>
      </c>
      <c r="F222" s="231" t="str">
        <f t="shared" si="3"/>
        <v>-</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c r="E224" s="223"/>
      <c r="F224" s="229" t="str">
        <f t="shared" si="3"/>
        <v>-</v>
      </c>
    </row>
    <row r="225" spans="1:6" s="7" customFormat="1" ht="24" x14ac:dyDescent="0.2">
      <c r="A225" s="220">
        <v>352</v>
      </c>
      <c r="B225" s="221" t="s">
        <v>1274</v>
      </c>
      <c r="C225" s="222">
        <v>214</v>
      </c>
      <c r="D225" s="230">
        <f>SUM(D226:D228)</f>
        <v>0</v>
      </c>
      <c r="E225" s="230">
        <f>SUM(E226:E228)</f>
        <v>0</v>
      </c>
      <c r="F225" s="231" t="str">
        <f t="shared" si="3"/>
        <v>-</v>
      </c>
    </row>
    <row r="226" spans="1:6" s="7" customFormat="1" x14ac:dyDescent="0.2">
      <c r="A226" s="220">
        <v>3521</v>
      </c>
      <c r="B226" s="221" t="s">
        <v>1613</v>
      </c>
      <c r="C226" s="222">
        <v>215</v>
      </c>
      <c r="D226" s="223"/>
      <c r="E226" s="223"/>
      <c r="F226" s="229" t="str">
        <f t="shared" si="3"/>
        <v>-</v>
      </c>
    </row>
    <row r="227" spans="1:6" s="7" customFormat="1" x14ac:dyDescent="0.2">
      <c r="A227" s="220">
        <v>3522</v>
      </c>
      <c r="B227" s="221" t="s">
        <v>3718</v>
      </c>
      <c r="C227" s="222">
        <v>216</v>
      </c>
      <c r="D227" s="223"/>
      <c r="E227" s="223"/>
      <c r="F227" s="229" t="str">
        <f t="shared" si="3"/>
        <v>-</v>
      </c>
    </row>
    <row r="228" spans="1:6" s="7" customFormat="1" x14ac:dyDescent="0.2">
      <c r="A228" s="220">
        <v>3523</v>
      </c>
      <c r="B228" s="221" t="s">
        <v>1614</v>
      </c>
      <c r="C228" s="222">
        <v>217</v>
      </c>
      <c r="D228" s="223"/>
      <c r="E228" s="223"/>
      <c r="F228" s="229" t="str">
        <f t="shared" si="3"/>
        <v>-</v>
      </c>
    </row>
    <row r="229" spans="1:6" s="7" customFormat="1" ht="24" x14ac:dyDescent="0.2">
      <c r="A229" s="220" t="s">
        <v>3719</v>
      </c>
      <c r="B229" s="221" t="s">
        <v>2764</v>
      </c>
      <c r="C229" s="222">
        <v>218</v>
      </c>
      <c r="D229" s="223"/>
      <c r="E229" s="223"/>
      <c r="F229" s="229" t="str">
        <f>IF(D229&lt;&gt;0,IF(E229/D229&gt;=100,"&gt;&gt;100",E229/D229*100),"-")</f>
        <v>-</v>
      </c>
    </row>
    <row r="230" spans="1:6" s="7" customFormat="1" ht="24" x14ac:dyDescent="0.2">
      <c r="A230" s="220">
        <v>36</v>
      </c>
      <c r="B230" s="221" t="s">
        <v>1275</v>
      </c>
      <c r="C230" s="222">
        <v>219</v>
      </c>
      <c r="D230" s="230">
        <f>D231+D234+D237+D242+D246+D250+D253</f>
        <v>416146</v>
      </c>
      <c r="E230" s="230">
        <f>E231+E234+E237+E242+E246+E250+E253</f>
        <v>463780</v>
      </c>
      <c r="F230" s="231">
        <f t="shared" si="3"/>
        <v>111.4464635007906</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37101</v>
      </c>
      <c r="E237" s="230">
        <f>SUM(E238:E241)</f>
        <v>23255</v>
      </c>
      <c r="F237" s="231">
        <f t="shared" si="3"/>
        <v>62.68025120616695</v>
      </c>
    </row>
    <row r="238" spans="1:6" s="7" customFormat="1" x14ac:dyDescent="0.2">
      <c r="A238" s="220">
        <v>3631</v>
      </c>
      <c r="B238" s="221" t="s">
        <v>3317</v>
      </c>
      <c r="C238" s="222">
        <v>227</v>
      </c>
      <c r="D238" s="223">
        <v>37101</v>
      </c>
      <c r="E238" s="223">
        <v>23255</v>
      </c>
      <c r="F238" s="229">
        <f t="shared" si="3"/>
        <v>62.68025120616695</v>
      </c>
    </row>
    <row r="239" spans="1:6" s="7" customFormat="1" x14ac:dyDescent="0.2">
      <c r="A239" s="220">
        <v>3632</v>
      </c>
      <c r="B239" s="221" t="s">
        <v>1294</v>
      </c>
      <c r="C239" s="222">
        <v>228</v>
      </c>
      <c r="D239" s="223"/>
      <c r="E239" s="223"/>
      <c r="F239" s="229" t="str">
        <f t="shared" si="3"/>
        <v>-</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0</v>
      </c>
      <c r="E242" s="230">
        <f>SUM(E243:E245)</f>
        <v>3810</v>
      </c>
      <c r="F242" s="231" t="str">
        <f t="shared" si="3"/>
        <v>-</v>
      </c>
    </row>
    <row r="243" spans="1:6" s="7" customFormat="1" x14ac:dyDescent="0.2">
      <c r="A243" s="220" t="s">
        <v>3916</v>
      </c>
      <c r="B243" s="221" t="s">
        <v>3917</v>
      </c>
      <c r="C243" s="222">
        <v>232</v>
      </c>
      <c r="D243" s="223"/>
      <c r="E243" s="223">
        <v>3810</v>
      </c>
      <c r="F243" s="229" t="str">
        <f t="shared" si="3"/>
        <v>-</v>
      </c>
    </row>
    <row r="244" spans="1:6" s="7" customFormat="1" x14ac:dyDescent="0.2">
      <c r="A244" s="220" t="s">
        <v>3918</v>
      </c>
      <c r="B244" s="221" t="s">
        <v>3919</v>
      </c>
      <c r="C244" s="222">
        <v>233</v>
      </c>
      <c r="D244" s="223"/>
      <c r="E244" s="223"/>
      <c r="F244" s="229" t="str">
        <f t="shared" si="3"/>
        <v>-</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379045</v>
      </c>
      <c r="E246" s="230">
        <f>SUM(E247:E249)</f>
        <v>436715</v>
      </c>
      <c r="F246" s="231">
        <f t="shared" si="3"/>
        <v>115.21455236185678</v>
      </c>
    </row>
    <row r="247" spans="1:6" s="7" customFormat="1" ht="24" x14ac:dyDescent="0.2">
      <c r="A247" s="220">
        <v>3672</v>
      </c>
      <c r="B247" s="221" t="s">
        <v>2765</v>
      </c>
      <c r="C247" s="222">
        <v>236</v>
      </c>
      <c r="D247" s="223">
        <v>379045</v>
      </c>
      <c r="E247" s="223">
        <v>436715</v>
      </c>
      <c r="F247" s="229">
        <f t="shared" si="3"/>
        <v>115.21455236185678</v>
      </c>
    </row>
    <row r="248" spans="1:6" s="7" customFormat="1" ht="24" x14ac:dyDescent="0.2">
      <c r="A248" s="220">
        <v>3673</v>
      </c>
      <c r="B248" s="221" t="s">
        <v>2766</v>
      </c>
      <c r="C248" s="222">
        <v>237</v>
      </c>
      <c r="D248" s="223"/>
      <c r="E248" s="223"/>
      <c r="F248" s="229" t="str">
        <f>IF(D248&lt;&gt;0,IF(E248/D248&gt;=100,"&gt;&gt;100",E248/D248*100),"-")</f>
        <v>-</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0</v>
      </c>
      <c r="E250" s="230">
        <f>SUM(E251:E252)</f>
        <v>0</v>
      </c>
      <c r="F250" s="231" t="str">
        <f t="shared" si="3"/>
        <v>-</v>
      </c>
    </row>
    <row r="251" spans="1:6" s="7" customFormat="1" x14ac:dyDescent="0.2">
      <c r="A251" s="220" t="s">
        <v>960</v>
      </c>
      <c r="B251" s="221" t="s">
        <v>961</v>
      </c>
      <c r="C251" s="222">
        <v>240</v>
      </c>
      <c r="D251" s="223"/>
      <c r="E251" s="223"/>
      <c r="F251" s="229" t="str">
        <f t="shared" si="3"/>
        <v>-</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148700</v>
      </c>
      <c r="E258" s="230">
        <f>E259+E265</f>
        <v>120200</v>
      </c>
      <c r="F258" s="231">
        <f t="shared" si="3"/>
        <v>80.8338937457969</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148700</v>
      </c>
      <c r="E265" s="230">
        <f>SUM(E266:E268)</f>
        <v>120200</v>
      </c>
      <c r="F265" s="231">
        <f t="shared" si="3"/>
        <v>80.8338937457969</v>
      </c>
    </row>
    <row r="266" spans="1:6" s="7" customFormat="1" x14ac:dyDescent="0.2">
      <c r="A266" s="220">
        <v>3721</v>
      </c>
      <c r="B266" s="221" t="s">
        <v>2208</v>
      </c>
      <c r="C266" s="222">
        <v>255</v>
      </c>
      <c r="D266" s="223">
        <v>50860</v>
      </c>
      <c r="E266" s="223">
        <f>76200+33811</f>
        <v>110011</v>
      </c>
      <c r="F266" s="229">
        <f t="shared" si="3"/>
        <v>216.30161226897366</v>
      </c>
    </row>
    <row r="267" spans="1:6" s="7" customFormat="1" x14ac:dyDescent="0.2">
      <c r="A267" s="220">
        <v>3722</v>
      </c>
      <c r="B267" s="221" t="s">
        <v>2207</v>
      </c>
      <c r="C267" s="222">
        <v>256</v>
      </c>
      <c r="D267" s="223">
        <v>97840</v>
      </c>
      <c r="E267" s="223">
        <v>10189</v>
      </c>
      <c r="F267" s="229">
        <f t="shared" si="3"/>
        <v>10.413941128372855</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145997</v>
      </c>
      <c r="E269" s="230">
        <f>E270+E274+E279+E285</f>
        <v>197290</v>
      </c>
      <c r="F269" s="231">
        <f t="shared" si="3"/>
        <v>135.13291369000734</v>
      </c>
    </row>
    <row r="270" spans="1:6" s="7" customFormat="1" x14ac:dyDescent="0.2">
      <c r="A270" s="220">
        <v>381</v>
      </c>
      <c r="B270" s="221" t="s">
        <v>3802</v>
      </c>
      <c r="C270" s="222">
        <v>259</v>
      </c>
      <c r="D270" s="230">
        <f>SUM(D271:D273)</f>
        <v>145997</v>
      </c>
      <c r="E270" s="230">
        <f>SUM(E271:E273)</f>
        <v>197290</v>
      </c>
      <c r="F270" s="231">
        <f t="shared" si="3"/>
        <v>135.13291369000734</v>
      </c>
    </row>
    <row r="271" spans="1:6" s="7" customFormat="1" x14ac:dyDescent="0.2">
      <c r="A271" s="220">
        <v>3811</v>
      </c>
      <c r="B271" s="221" t="s">
        <v>2617</v>
      </c>
      <c r="C271" s="222">
        <v>260</v>
      </c>
      <c r="D271" s="223">
        <v>145997</v>
      </c>
      <c r="E271" s="223">
        <v>197290</v>
      </c>
      <c r="F271" s="229">
        <f t="shared" ref="F271:F302" si="4">IF(D271&lt;&gt;0,IF(E271/D271&gt;=100,"&gt;&gt;100",E271/D271*100),"-")</f>
        <v>135.13291369000734</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c r="F273" s="229" t="str">
        <f>IF(D273&lt;&gt;0,IF(E273/D273&gt;=100,"&gt;&gt;100",E273/D273*100),"-")</f>
        <v>-</v>
      </c>
    </row>
    <row r="274" spans="1:6" s="7" customFormat="1" x14ac:dyDescent="0.2">
      <c r="A274" s="220">
        <v>382</v>
      </c>
      <c r="B274" s="221" t="s">
        <v>3654</v>
      </c>
      <c r="C274" s="222">
        <v>263</v>
      </c>
      <c r="D274" s="230">
        <f>SUM(D275:D278)</f>
        <v>0</v>
      </c>
      <c r="E274" s="230">
        <f>SUM(E275:E278)</f>
        <v>0</v>
      </c>
      <c r="F274" s="231" t="str">
        <f t="shared" si="4"/>
        <v>-</v>
      </c>
    </row>
    <row r="275" spans="1:6" s="7" customFormat="1" x14ac:dyDescent="0.2">
      <c r="A275" s="220">
        <v>3821</v>
      </c>
      <c r="B275" s="221" t="s">
        <v>562</v>
      </c>
      <c r="C275" s="222">
        <v>264</v>
      </c>
      <c r="D275" s="223"/>
      <c r="E275" s="223"/>
      <c r="F275" s="229" t="str">
        <f t="shared" si="4"/>
        <v>-</v>
      </c>
    </row>
    <row r="276" spans="1:6" s="7" customFormat="1" x14ac:dyDescent="0.2">
      <c r="A276" s="220">
        <v>3822</v>
      </c>
      <c r="B276" s="221" t="s">
        <v>563</v>
      </c>
      <c r="C276" s="222">
        <v>265</v>
      </c>
      <c r="D276" s="223"/>
      <c r="E276" s="223"/>
      <c r="F276" s="229" t="str">
        <f t="shared" si="4"/>
        <v>-</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0</v>
      </c>
      <c r="E279" s="230">
        <f>SUM(E280:E284)</f>
        <v>0</v>
      </c>
      <c r="F279" s="231" t="str">
        <f t="shared" si="4"/>
        <v>-</v>
      </c>
    </row>
    <row r="280" spans="1:6" s="7" customFormat="1" x14ac:dyDescent="0.2">
      <c r="A280" s="220">
        <v>3831</v>
      </c>
      <c r="B280" s="221" t="s">
        <v>2331</v>
      </c>
      <c r="C280" s="222">
        <v>269</v>
      </c>
      <c r="D280" s="223"/>
      <c r="E280" s="223"/>
      <c r="F280" s="229" t="str">
        <f t="shared" si="4"/>
        <v>-</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c r="E283" s="223"/>
      <c r="F283" s="229" t="str">
        <f t="shared" si="4"/>
        <v>-</v>
      </c>
    </row>
    <row r="284" spans="1:6" s="7" customFormat="1" x14ac:dyDescent="0.2">
      <c r="A284" s="220" t="s">
        <v>3973</v>
      </c>
      <c r="B284" s="221" t="s">
        <v>3932</v>
      </c>
      <c r="C284" s="222">
        <v>273</v>
      </c>
      <c r="D284" s="223"/>
      <c r="E284" s="223"/>
      <c r="F284" s="229" t="str">
        <f t="shared" si="4"/>
        <v>-</v>
      </c>
    </row>
    <row r="285" spans="1:6" s="7" customFormat="1" x14ac:dyDescent="0.2">
      <c r="A285" s="220">
        <v>386</v>
      </c>
      <c r="B285" s="221" t="s">
        <v>1059</v>
      </c>
      <c r="C285" s="222">
        <v>274</v>
      </c>
      <c r="D285" s="230">
        <f>SUM(D286:D290)</f>
        <v>0</v>
      </c>
      <c r="E285" s="230">
        <f>SUM(E286:E290)</f>
        <v>0</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c r="E291" s="223"/>
      <c r="F291" s="229" t="str">
        <f t="shared" si="4"/>
        <v>-</v>
      </c>
    </row>
    <row r="292" spans="1:6" s="7" customFormat="1" x14ac:dyDescent="0.2">
      <c r="A292" s="220" t="s">
        <v>3874</v>
      </c>
      <c r="B292" s="221" t="s">
        <v>3269</v>
      </c>
      <c r="C292" s="222">
        <v>281</v>
      </c>
      <c r="D292" s="223"/>
      <c r="E292" s="223"/>
      <c r="F292" s="229" t="str">
        <f t="shared" si="4"/>
        <v>-</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0</v>
      </c>
      <c r="E294" s="230">
        <f>IF(E291&gt;=E292,E291-E292,0)</f>
        <v>0</v>
      </c>
      <c r="F294" s="231" t="str">
        <f t="shared" si="4"/>
        <v>-</v>
      </c>
    </row>
    <row r="295" spans="1:6" s="7" customFormat="1" x14ac:dyDescent="0.2">
      <c r="A295" s="220" t="s">
        <v>3874</v>
      </c>
      <c r="B295" s="221" t="s">
        <v>1062</v>
      </c>
      <c r="C295" s="222">
        <v>284</v>
      </c>
      <c r="D295" s="230">
        <f>D157-D293+D294</f>
        <v>2179589</v>
      </c>
      <c r="E295" s="230">
        <f>E157-E293+E294</f>
        <v>2330244</v>
      </c>
      <c r="F295" s="231">
        <f t="shared" si="4"/>
        <v>106.91208296610048</v>
      </c>
    </row>
    <row r="296" spans="1:6" s="7" customFormat="1" x14ac:dyDescent="0.2">
      <c r="A296" s="220" t="s">
        <v>3874</v>
      </c>
      <c r="B296" s="221" t="s">
        <v>1063</v>
      </c>
      <c r="C296" s="222">
        <v>285</v>
      </c>
      <c r="D296" s="230">
        <f>IF(D12&gt;=D295,D12-D295,0)</f>
        <v>2347474</v>
      </c>
      <c r="E296" s="230">
        <f>IF(E12&gt;=E295,E12-E295,0)</f>
        <v>951458</v>
      </c>
      <c r="F296" s="231">
        <f t="shared" si="4"/>
        <v>40.531141132979535</v>
      </c>
    </row>
    <row r="297" spans="1:6" s="7" customFormat="1" x14ac:dyDescent="0.2">
      <c r="A297" s="220" t="s">
        <v>3874</v>
      </c>
      <c r="B297" s="221" t="s">
        <v>1064</v>
      </c>
      <c r="C297" s="222">
        <v>286</v>
      </c>
      <c r="D297" s="230">
        <f>IF(D295&gt;=D12,D295-D12,0)</f>
        <v>0</v>
      </c>
      <c r="E297" s="230">
        <f>IF(E295&gt;=E12,E295-E12,0)</f>
        <v>0</v>
      </c>
      <c r="F297" s="231" t="str">
        <f t="shared" si="4"/>
        <v>-</v>
      </c>
    </row>
    <row r="298" spans="1:6" s="7" customFormat="1" x14ac:dyDescent="0.2">
      <c r="A298" s="220">
        <v>92211</v>
      </c>
      <c r="B298" s="221" t="s">
        <v>1535</v>
      </c>
      <c r="C298" s="222">
        <v>287</v>
      </c>
      <c r="D298" s="223">
        <v>4309873</v>
      </c>
      <c r="E298" s="223">
        <v>2133650</v>
      </c>
      <c r="F298" s="229">
        <f t="shared" si="4"/>
        <v>49.506099135635786</v>
      </c>
    </row>
    <row r="299" spans="1:6" s="7" customFormat="1" x14ac:dyDescent="0.2">
      <c r="A299" s="220">
        <v>92221</v>
      </c>
      <c r="B299" s="221" t="s">
        <v>2560</v>
      </c>
      <c r="C299" s="222">
        <v>288</v>
      </c>
      <c r="D299" s="223"/>
      <c r="E299" s="223"/>
      <c r="F299" s="229" t="str">
        <f t="shared" si="4"/>
        <v>-</v>
      </c>
    </row>
    <row r="300" spans="1:6" s="7" customFormat="1" x14ac:dyDescent="0.2">
      <c r="A300" s="220">
        <v>96</v>
      </c>
      <c r="B300" s="221" t="s">
        <v>1058</v>
      </c>
      <c r="C300" s="222">
        <v>289</v>
      </c>
      <c r="D300" s="223">
        <v>432548</v>
      </c>
      <c r="E300" s="223">
        <v>387951</v>
      </c>
      <c r="F300" s="229">
        <f t="shared" si="4"/>
        <v>89.68969917789471</v>
      </c>
    </row>
    <row r="301" spans="1:6" s="7" customFormat="1" x14ac:dyDescent="0.2">
      <c r="A301" s="220">
        <v>9661</v>
      </c>
      <c r="B301" s="221" t="s">
        <v>2435</v>
      </c>
      <c r="C301" s="222">
        <v>290</v>
      </c>
      <c r="D301" s="223">
        <v>40971</v>
      </c>
      <c r="E301" s="223">
        <v>24896</v>
      </c>
      <c r="F301" s="229">
        <f t="shared" si="4"/>
        <v>60.76493129286569</v>
      </c>
    </row>
    <row r="302" spans="1:6" s="7" customFormat="1" x14ac:dyDescent="0.2">
      <c r="A302" s="225" t="s">
        <v>559</v>
      </c>
      <c r="B302" s="226" t="s">
        <v>560</v>
      </c>
      <c r="C302" s="227">
        <v>291</v>
      </c>
      <c r="D302" s="228"/>
      <c r="E302" s="228"/>
      <c r="F302" s="232" t="str">
        <f t="shared" si="4"/>
        <v>-</v>
      </c>
    </row>
    <row r="303" spans="1:6" s="7" customFormat="1" ht="15" x14ac:dyDescent="0.2">
      <c r="A303" s="435" t="s">
        <v>2563</v>
      </c>
      <c r="B303" s="436"/>
      <c r="C303" s="288"/>
      <c r="D303" s="289"/>
      <c r="E303" s="289"/>
      <c r="F303" s="290"/>
    </row>
    <row r="304" spans="1:6" s="7" customFormat="1" x14ac:dyDescent="0.2">
      <c r="A304" s="220">
        <v>7</v>
      </c>
      <c r="B304" s="221" t="s">
        <v>1065</v>
      </c>
      <c r="C304" s="222">
        <v>292</v>
      </c>
      <c r="D304" s="230">
        <f>D305+D317+D350+D354</f>
        <v>2072</v>
      </c>
      <c r="E304" s="230">
        <f>E305+E317+E350+E354</f>
        <v>13117</v>
      </c>
      <c r="F304" s="231">
        <f t="shared" ref="F304:F367" si="5">IF(D304&lt;&gt;0,IF(E304/D304&gt;=100,"&gt;&gt;100",E304/D304*100),"-")</f>
        <v>633.0598455598456</v>
      </c>
    </row>
    <row r="305" spans="1:6" s="7" customFormat="1" x14ac:dyDescent="0.2">
      <c r="A305" s="220">
        <v>71</v>
      </c>
      <c r="B305" s="221" t="s">
        <v>1066</v>
      </c>
      <c r="C305" s="222">
        <v>293</v>
      </c>
      <c r="D305" s="230">
        <f>D306+D310</f>
        <v>0</v>
      </c>
      <c r="E305" s="230">
        <f>E306+E310</f>
        <v>0</v>
      </c>
      <c r="F305" s="231" t="str">
        <f t="shared" si="5"/>
        <v>-</v>
      </c>
    </row>
    <row r="306" spans="1:6" s="7" customFormat="1" x14ac:dyDescent="0.2">
      <c r="A306" s="220">
        <v>711</v>
      </c>
      <c r="B306" s="221" t="s">
        <v>1067</v>
      </c>
      <c r="C306" s="222">
        <v>294</v>
      </c>
      <c r="D306" s="230">
        <f>SUM(D307:D309)</f>
        <v>0</v>
      </c>
      <c r="E306" s="230">
        <f>SUM(E307:E309)</f>
        <v>0</v>
      </c>
      <c r="F306" s="231" t="str">
        <f t="shared" si="5"/>
        <v>-</v>
      </c>
    </row>
    <row r="307" spans="1:6" s="7" customFormat="1" x14ac:dyDescent="0.2">
      <c r="A307" s="220">
        <v>7111</v>
      </c>
      <c r="B307" s="221" t="s">
        <v>2922</v>
      </c>
      <c r="C307" s="222">
        <v>295</v>
      </c>
      <c r="D307" s="223"/>
      <c r="E307" s="223"/>
      <c r="F307" s="229" t="str">
        <f t="shared" si="5"/>
        <v>-</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2072</v>
      </c>
      <c r="E317" s="230">
        <f>E318+E323+E332+E337+E342+E345</f>
        <v>13117</v>
      </c>
      <c r="F317" s="231">
        <f t="shared" si="5"/>
        <v>633.0598455598456</v>
      </c>
    </row>
    <row r="318" spans="1:6" s="7" customFormat="1" x14ac:dyDescent="0.2">
      <c r="A318" s="220">
        <v>721</v>
      </c>
      <c r="B318" s="221" t="s">
        <v>1069</v>
      </c>
      <c r="C318" s="222">
        <v>306</v>
      </c>
      <c r="D318" s="230">
        <f>SUM(D319:D322)</f>
        <v>2072</v>
      </c>
      <c r="E318" s="230">
        <f>SUM(E319:E322)</f>
        <v>13117</v>
      </c>
      <c r="F318" s="231">
        <f t="shared" si="5"/>
        <v>633.0598455598456</v>
      </c>
    </row>
    <row r="319" spans="1:6" s="7" customFormat="1" x14ac:dyDescent="0.2">
      <c r="A319" s="220">
        <v>7211</v>
      </c>
      <c r="B319" s="221" t="s">
        <v>1706</v>
      </c>
      <c r="C319" s="222">
        <v>307</v>
      </c>
      <c r="D319" s="223">
        <v>2072</v>
      </c>
      <c r="E319" s="223">
        <v>13117</v>
      </c>
      <c r="F319" s="229">
        <f t="shared" si="5"/>
        <v>633.0598455598456</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0</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0</v>
      </c>
      <c r="E332" s="230">
        <f>SUM(E333:E336)</f>
        <v>0</v>
      </c>
      <c r="F332" s="231" t="str">
        <f t="shared" si="5"/>
        <v>-</v>
      </c>
    </row>
    <row r="333" spans="1:6" s="7" customFormat="1" x14ac:dyDescent="0.2">
      <c r="A333" s="220">
        <v>7231</v>
      </c>
      <c r="B333" s="221" t="s">
        <v>2382</v>
      </c>
      <c r="C333" s="222">
        <v>321</v>
      </c>
      <c r="D333" s="223"/>
      <c r="E333" s="223"/>
      <c r="F333" s="229" t="str">
        <f t="shared" si="5"/>
        <v>-</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0</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1357062</v>
      </c>
      <c r="E356" s="230">
        <f>E357+E369+E402+E406+E408</f>
        <v>1032812</v>
      </c>
      <c r="F356" s="231">
        <f t="shared" si="5"/>
        <v>76.106471185546425</v>
      </c>
    </row>
    <row r="357" spans="1:6" s="7" customFormat="1" x14ac:dyDescent="0.2">
      <c r="A357" s="220">
        <v>41</v>
      </c>
      <c r="B357" s="221" t="s">
        <v>1077</v>
      </c>
      <c r="C357" s="222">
        <v>345</v>
      </c>
      <c r="D357" s="230">
        <f>D358+D362</f>
        <v>0</v>
      </c>
      <c r="E357" s="230">
        <f>E358+E362</f>
        <v>0</v>
      </c>
      <c r="F357" s="231" t="str">
        <f t="shared" si="5"/>
        <v>-</v>
      </c>
    </row>
    <row r="358" spans="1:6" s="7" customFormat="1" x14ac:dyDescent="0.2">
      <c r="A358" s="220">
        <v>411</v>
      </c>
      <c r="B358" s="221" t="s">
        <v>1078</v>
      </c>
      <c r="C358" s="222">
        <v>346</v>
      </c>
      <c r="D358" s="230">
        <f>SUM(D359:D361)</f>
        <v>0</v>
      </c>
      <c r="E358" s="230">
        <f>SUM(E359:E361)</f>
        <v>0</v>
      </c>
      <c r="F358" s="231" t="str">
        <f t="shared" si="5"/>
        <v>-</v>
      </c>
    </row>
    <row r="359" spans="1:6" s="7" customFormat="1" x14ac:dyDescent="0.2">
      <c r="A359" s="220">
        <v>4111</v>
      </c>
      <c r="B359" s="221" t="s">
        <v>2922</v>
      </c>
      <c r="C359" s="222">
        <v>347</v>
      </c>
      <c r="D359" s="223"/>
      <c r="E359" s="223"/>
      <c r="F359" s="229" t="str">
        <f t="shared" si="5"/>
        <v>-</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0</v>
      </c>
      <c r="E362" s="230">
        <f>SUM(E363:E368)</f>
        <v>0</v>
      </c>
      <c r="F362" s="231" t="str">
        <f t="shared" si="5"/>
        <v>-</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c r="E365" s="223"/>
      <c r="F365" s="229" t="str">
        <f t="shared" si="5"/>
        <v>-</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464629</v>
      </c>
      <c r="E369" s="230">
        <f>E370+E375+E384+E389+E394+E397</f>
        <v>1032812</v>
      </c>
      <c r="F369" s="231">
        <f t="shared" si="6"/>
        <v>222.28745945690002</v>
      </c>
    </row>
    <row r="370" spans="1:6" s="7" customFormat="1" x14ac:dyDescent="0.2">
      <c r="A370" s="220">
        <v>421</v>
      </c>
      <c r="B370" s="221" t="s">
        <v>1815</v>
      </c>
      <c r="C370" s="222">
        <v>358</v>
      </c>
      <c r="D370" s="230">
        <f>SUM(D371:D374)</f>
        <v>343276</v>
      </c>
      <c r="E370" s="230">
        <f>SUM(E371:E374)</f>
        <v>1014543</v>
      </c>
      <c r="F370" s="231">
        <f t="shared" si="6"/>
        <v>295.54731469721156</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c r="E372" s="223"/>
      <c r="F372" s="229" t="str">
        <f t="shared" si="6"/>
        <v>-</v>
      </c>
    </row>
    <row r="373" spans="1:6" s="7" customFormat="1" x14ac:dyDescent="0.2">
      <c r="A373" s="220">
        <v>4213</v>
      </c>
      <c r="B373" s="221" t="s">
        <v>816</v>
      </c>
      <c r="C373" s="222">
        <v>361</v>
      </c>
      <c r="D373" s="223"/>
      <c r="E373" s="223">
        <v>503249</v>
      </c>
      <c r="F373" s="229" t="str">
        <f t="shared" si="6"/>
        <v>-</v>
      </c>
    </row>
    <row r="374" spans="1:6" s="7" customFormat="1" x14ac:dyDescent="0.2">
      <c r="A374" s="220">
        <v>4214</v>
      </c>
      <c r="B374" s="221" t="s">
        <v>1708</v>
      </c>
      <c r="C374" s="222">
        <v>362</v>
      </c>
      <c r="D374" s="223">
        <v>343276</v>
      </c>
      <c r="E374" s="223">
        <v>511294</v>
      </c>
      <c r="F374" s="229">
        <f t="shared" si="6"/>
        <v>148.94545496917934</v>
      </c>
    </row>
    <row r="375" spans="1:6" s="7" customFormat="1" x14ac:dyDescent="0.2">
      <c r="A375" s="220">
        <v>422</v>
      </c>
      <c r="B375" s="221" t="s">
        <v>1816</v>
      </c>
      <c r="C375" s="222">
        <v>363</v>
      </c>
      <c r="D375" s="230">
        <f>SUM(D376:D383)</f>
        <v>99331</v>
      </c>
      <c r="E375" s="230">
        <f>SUM(E376:E383)</f>
        <v>18269</v>
      </c>
      <c r="F375" s="231">
        <f t="shared" si="6"/>
        <v>18.392042766105241</v>
      </c>
    </row>
    <row r="376" spans="1:6" s="7" customFormat="1" x14ac:dyDescent="0.2">
      <c r="A376" s="220">
        <v>4221</v>
      </c>
      <c r="B376" s="221" t="s">
        <v>2375</v>
      </c>
      <c r="C376" s="222">
        <v>364</v>
      </c>
      <c r="D376" s="223">
        <v>97152</v>
      </c>
      <c r="E376" s="223"/>
      <c r="F376" s="229">
        <f t="shared" si="6"/>
        <v>0</v>
      </c>
    </row>
    <row r="377" spans="1:6" s="7" customFormat="1" x14ac:dyDescent="0.2">
      <c r="A377" s="220">
        <v>4222</v>
      </c>
      <c r="B377" s="221" t="s">
        <v>2398</v>
      </c>
      <c r="C377" s="222">
        <v>365</v>
      </c>
      <c r="D377" s="223"/>
      <c r="E377" s="223"/>
      <c r="F377" s="229" t="str">
        <f t="shared" si="6"/>
        <v>-</v>
      </c>
    </row>
    <row r="378" spans="1:6" s="7" customFormat="1" x14ac:dyDescent="0.2">
      <c r="A378" s="220">
        <v>4223</v>
      </c>
      <c r="B378" s="221" t="s">
        <v>2377</v>
      </c>
      <c r="C378" s="222">
        <v>366</v>
      </c>
      <c r="D378" s="223">
        <v>2179</v>
      </c>
      <c r="E378" s="223">
        <v>18269</v>
      </c>
      <c r="F378" s="229">
        <f t="shared" si="6"/>
        <v>838.41211564938044</v>
      </c>
    </row>
    <row r="379" spans="1:6" s="7" customFormat="1" x14ac:dyDescent="0.2">
      <c r="A379" s="220">
        <v>4224</v>
      </c>
      <c r="B379" s="221" t="s">
        <v>2378</v>
      </c>
      <c r="C379" s="222">
        <v>367</v>
      </c>
      <c r="D379" s="223"/>
      <c r="E379" s="223"/>
      <c r="F379" s="229" t="str">
        <f t="shared" si="6"/>
        <v>-</v>
      </c>
    </row>
    <row r="380" spans="1:6" s="7" customFormat="1" x14ac:dyDescent="0.2">
      <c r="A380" s="220">
        <v>4225</v>
      </c>
      <c r="B380" s="221" t="s">
        <v>2379</v>
      </c>
      <c r="C380" s="222">
        <v>368</v>
      </c>
      <c r="D380" s="223"/>
      <c r="E380" s="223"/>
      <c r="F380" s="229" t="str">
        <f t="shared" si="6"/>
        <v>-</v>
      </c>
    </row>
    <row r="381" spans="1:6" s="7" customFormat="1" x14ac:dyDescent="0.2">
      <c r="A381" s="220">
        <v>4226</v>
      </c>
      <c r="B381" s="221" t="s">
        <v>2380</v>
      </c>
      <c r="C381" s="222">
        <v>369</v>
      </c>
      <c r="D381" s="223"/>
      <c r="E381" s="223"/>
      <c r="F381" s="229" t="str">
        <f t="shared" si="6"/>
        <v>-</v>
      </c>
    </row>
    <row r="382" spans="1:6" s="7" customFormat="1" x14ac:dyDescent="0.2">
      <c r="A382" s="220">
        <v>4227</v>
      </c>
      <c r="B382" s="221" t="s">
        <v>2381</v>
      </c>
      <c r="C382" s="222">
        <v>370</v>
      </c>
      <c r="D382" s="223"/>
      <c r="E382" s="223"/>
      <c r="F382" s="229" t="str">
        <f t="shared" si="6"/>
        <v>-</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0</v>
      </c>
      <c r="E384" s="230">
        <f>SUM(E385:E388)</f>
        <v>0</v>
      </c>
      <c r="F384" s="231" t="str">
        <f t="shared" si="6"/>
        <v>-</v>
      </c>
    </row>
    <row r="385" spans="1:6" s="7" customFormat="1" x14ac:dyDescent="0.2">
      <c r="A385" s="220">
        <v>4231</v>
      </c>
      <c r="B385" s="221" t="s">
        <v>2382</v>
      </c>
      <c r="C385" s="222">
        <v>373</v>
      </c>
      <c r="D385" s="223"/>
      <c r="E385" s="223"/>
      <c r="F385" s="229" t="str">
        <f t="shared" si="6"/>
        <v>-</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0</v>
      </c>
      <c r="E389" s="230">
        <f>SUM(E390:E393)</f>
        <v>0</v>
      </c>
      <c r="F389" s="231" t="str">
        <f t="shared" si="6"/>
        <v>-</v>
      </c>
    </row>
    <row r="390" spans="1:6" s="7" customFormat="1" x14ac:dyDescent="0.2">
      <c r="A390" s="220">
        <v>4241</v>
      </c>
      <c r="B390" s="221" t="s">
        <v>820</v>
      </c>
      <c r="C390" s="222">
        <v>378</v>
      </c>
      <c r="D390" s="223"/>
      <c r="E390" s="223"/>
      <c r="F390" s="229" t="str">
        <f t="shared" si="6"/>
        <v>-</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22022</v>
      </c>
      <c r="E397" s="230">
        <f>SUM(E398:E401)</f>
        <v>0</v>
      </c>
      <c r="F397" s="231">
        <f t="shared" si="6"/>
        <v>0</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v>9647</v>
      </c>
      <c r="E399" s="223"/>
      <c r="F399" s="229">
        <f t="shared" si="6"/>
        <v>0</v>
      </c>
    </row>
    <row r="400" spans="1:6" s="7" customFormat="1" x14ac:dyDescent="0.2">
      <c r="A400" s="220">
        <v>4263</v>
      </c>
      <c r="B400" s="221" t="s">
        <v>66</v>
      </c>
      <c r="C400" s="222">
        <v>388</v>
      </c>
      <c r="D400" s="223">
        <v>12375</v>
      </c>
      <c r="E400" s="223"/>
      <c r="F400" s="229">
        <f t="shared" si="6"/>
        <v>0</v>
      </c>
    </row>
    <row r="401" spans="1:6" s="7" customFormat="1" x14ac:dyDescent="0.2">
      <c r="A401" s="220">
        <v>4264</v>
      </c>
      <c r="B401" s="221" t="s">
        <v>67</v>
      </c>
      <c r="C401" s="222">
        <v>389</v>
      </c>
      <c r="D401" s="223"/>
      <c r="E401" s="223"/>
      <c r="F401" s="229" t="str">
        <f t="shared" si="6"/>
        <v>-</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892433</v>
      </c>
      <c r="E408" s="230">
        <f>SUM(E409:E412)</f>
        <v>0</v>
      </c>
      <c r="F408" s="231">
        <f t="shared" si="6"/>
        <v>0</v>
      </c>
    </row>
    <row r="409" spans="1:6" s="7" customFormat="1" x14ac:dyDescent="0.2">
      <c r="A409" s="220">
        <v>451</v>
      </c>
      <c r="B409" s="221" t="s">
        <v>2009</v>
      </c>
      <c r="C409" s="222">
        <v>397</v>
      </c>
      <c r="D409" s="223">
        <v>892433</v>
      </c>
      <c r="E409" s="223"/>
      <c r="F409" s="229">
        <f t="shared" si="6"/>
        <v>0</v>
      </c>
    </row>
    <row r="410" spans="1:6" s="7" customFormat="1" x14ac:dyDescent="0.2">
      <c r="A410" s="220">
        <v>452</v>
      </c>
      <c r="B410" s="221" t="s">
        <v>1320</v>
      </c>
      <c r="C410" s="222">
        <v>398</v>
      </c>
      <c r="D410" s="223"/>
      <c r="E410" s="223"/>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1354990</v>
      </c>
      <c r="E414" s="230">
        <f>IF(E356&gt;=E304, E356-E304, 0)</f>
        <v>1019695</v>
      </c>
      <c r="F414" s="231">
        <f t="shared" si="6"/>
        <v>75.254798928405378</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v>3320661</v>
      </c>
      <c r="E416" s="223"/>
      <c r="F416" s="229">
        <f t="shared" si="6"/>
        <v>0</v>
      </c>
    </row>
    <row r="417" spans="1:6" s="7" customFormat="1" x14ac:dyDescent="0.2">
      <c r="A417" s="220">
        <v>97</v>
      </c>
      <c r="B417" s="221" t="s">
        <v>1330</v>
      </c>
      <c r="C417" s="222">
        <v>405</v>
      </c>
      <c r="D417" s="223">
        <v>94180</v>
      </c>
      <c r="E417" s="223">
        <v>59014</v>
      </c>
      <c r="F417" s="229">
        <f t="shared" si="6"/>
        <v>62.660862178806539</v>
      </c>
    </row>
    <row r="418" spans="1:6" s="7" customFormat="1" x14ac:dyDescent="0.2">
      <c r="A418" s="220" t="s">
        <v>3874</v>
      </c>
      <c r="B418" s="221" t="s">
        <v>631</v>
      </c>
      <c r="C418" s="222">
        <v>406</v>
      </c>
      <c r="D418" s="230">
        <f>D12+D304</f>
        <v>4529135</v>
      </c>
      <c r="E418" s="230">
        <f>E12+E304</f>
        <v>3294819</v>
      </c>
      <c r="F418" s="231">
        <f t="shared" si="6"/>
        <v>72.747202280347139</v>
      </c>
    </row>
    <row r="419" spans="1:6" s="7" customFormat="1" x14ac:dyDescent="0.2">
      <c r="A419" s="220" t="s">
        <v>3874</v>
      </c>
      <c r="B419" s="221" t="s">
        <v>632</v>
      </c>
      <c r="C419" s="222">
        <v>407</v>
      </c>
      <c r="D419" s="230">
        <f>D295+D356</f>
        <v>3536651</v>
      </c>
      <c r="E419" s="230">
        <f>E295+E356</f>
        <v>3363056</v>
      </c>
      <c r="F419" s="231">
        <f t="shared" si="6"/>
        <v>95.09154281833294</v>
      </c>
    </row>
    <row r="420" spans="1:6" s="7" customFormat="1" x14ac:dyDescent="0.2">
      <c r="A420" s="220" t="s">
        <v>3874</v>
      </c>
      <c r="B420" s="221" t="s">
        <v>633</v>
      </c>
      <c r="C420" s="222">
        <v>408</v>
      </c>
      <c r="D420" s="230">
        <f>IF(D418&gt;=D419,D418-D419,0)</f>
        <v>992484</v>
      </c>
      <c r="E420" s="230">
        <f>IF(E418&gt;=E419,E418-E419,0)</f>
        <v>0</v>
      </c>
      <c r="F420" s="231">
        <f t="shared" si="6"/>
        <v>0</v>
      </c>
    </row>
    <row r="421" spans="1:6" s="7" customFormat="1" x14ac:dyDescent="0.2">
      <c r="A421" s="220" t="s">
        <v>3874</v>
      </c>
      <c r="B421" s="221" t="s">
        <v>634</v>
      </c>
      <c r="C421" s="222">
        <v>409</v>
      </c>
      <c r="D421" s="230">
        <f>IF(D419&gt;=D418,D419-D418,0)</f>
        <v>0</v>
      </c>
      <c r="E421" s="230">
        <f>IF(E419&gt;=E418,E419-E418,0)</f>
        <v>68237</v>
      </c>
      <c r="F421" s="231" t="str">
        <f t="shared" si="6"/>
        <v>-</v>
      </c>
    </row>
    <row r="422" spans="1:6" s="7" customFormat="1" x14ac:dyDescent="0.2">
      <c r="A422" s="233" t="s">
        <v>1593</v>
      </c>
      <c r="B422" s="221" t="s">
        <v>635</v>
      </c>
      <c r="C422" s="222">
        <v>410</v>
      </c>
      <c r="D422" s="230">
        <f>IF(D298-D299+D415-D416&gt;=0,D298-D299+D415-D416,0)</f>
        <v>989212</v>
      </c>
      <c r="E422" s="230">
        <f>IF(E298-E299+E415-E416&gt;=0,E298-E299+E415-E416,0)</f>
        <v>2133650</v>
      </c>
      <c r="F422" s="231">
        <f t="shared" si="6"/>
        <v>215.6918840450783</v>
      </c>
    </row>
    <row r="423" spans="1:6" s="7" customFormat="1" x14ac:dyDescent="0.2">
      <c r="A423" s="233" t="s">
        <v>1593</v>
      </c>
      <c r="B423" s="221" t="s">
        <v>636</v>
      </c>
      <c r="C423" s="222">
        <v>411</v>
      </c>
      <c r="D423" s="230">
        <f>IF(D299-D298+D416-D415&gt;=0,D299-D298+D416-D415,0)</f>
        <v>0</v>
      </c>
      <c r="E423" s="230">
        <f>IF(E299-E298+E416-E415&gt;=0,E299-E298+E416-E415,0)</f>
        <v>0</v>
      </c>
      <c r="F423" s="231" t="str">
        <f t="shared" si="6"/>
        <v>-</v>
      </c>
    </row>
    <row r="424" spans="1:6" s="7" customFormat="1" x14ac:dyDescent="0.2">
      <c r="A424" s="225" t="s">
        <v>1594</v>
      </c>
      <c r="B424" s="226" t="s">
        <v>637</v>
      </c>
      <c r="C424" s="227">
        <v>412</v>
      </c>
      <c r="D424" s="234">
        <f>D300+D417</f>
        <v>526728</v>
      </c>
      <c r="E424" s="234">
        <f>E300+E417</f>
        <v>446965</v>
      </c>
      <c r="F424" s="235">
        <f t="shared" si="6"/>
        <v>84.856890083686451</v>
      </c>
    </row>
    <row r="425" spans="1:6" s="7" customFormat="1" ht="15" x14ac:dyDescent="0.2">
      <c r="A425" s="435" t="s">
        <v>569</v>
      </c>
      <c r="B425" s="436"/>
      <c r="C425" s="288"/>
      <c r="D425" s="289"/>
      <c r="E425" s="289"/>
      <c r="F425" s="290"/>
    </row>
    <row r="426" spans="1:6" s="7" customFormat="1" x14ac:dyDescent="0.2">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4" x14ac:dyDescent="0.2">
      <c r="A427" s="220">
        <v>81</v>
      </c>
      <c r="B427" s="221" t="s">
        <v>1914</v>
      </c>
      <c r="C427" s="222">
        <v>414</v>
      </c>
      <c r="D427" s="230">
        <f>D428+D433+D436+D440+D441+D448+D453+D461</f>
        <v>0</v>
      </c>
      <c r="E427" s="230">
        <f>E428+E433+E436+E440+E441+E448+E453+E461</f>
        <v>0</v>
      </c>
      <c r="F427" s="231" t="str">
        <f t="shared" si="7"/>
        <v>-</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0</v>
      </c>
      <c r="E433" s="230">
        <f>SUM(E434:E435)</f>
        <v>0</v>
      </c>
      <c r="F433" s="231" t="str">
        <f t="shared" si="7"/>
        <v>-</v>
      </c>
    </row>
    <row r="434" spans="1:6" s="7" customFormat="1" x14ac:dyDescent="0.2">
      <c r="A434" s="220">
        <v>8121</v>
      </c>
      <c r="B434" s="362" t="s">
        <v>1285</v>
      </c>
      <c r="C434" s="222">
        <v>421</v>
      </c>
      <c r="D434" s="223"/>
      <c r="E434" s="223"/>
      <c r="F434" s="229" t="str">
        <f t="shared" si="7"/>
        <v>-</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0</v>
      </c>
      <c r="E448" s="230">
        <f>SUM(E449:E452)</f>
        <v>0</v>
      </c>
      <c r="F448" s="231" t="str">
        <f t="shared" si="7"/>
        <v>-</v>
      </c>
    </row>
    <row r="449" spans="1:6" s="7" customFormat="1" x14ac:dyDescent="0.2">
      <c r="A449" s="220">
        <v>8163</v>
      </c>
      <c r="B449" s="221" t="s">
        <v>261</v>
      </c>
      <c r="C449" s="222">
        <v>436</v>
      </c>
      <c r="D449" s="223"/>
      <c r="E449" s="223"/>
      <c r="F449" s="229" t="str">
        <f t="shared" si="7"/>
        <v>-</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0</v>
      </c>
      <c r="E496" s="230">
        <f>SUM(E497:E499)</f>
        <v>0</v>
      </c>
      <c r="F496" s="231" t="str">
        <f t="shared" si="8"/>
        <v>-</v>
      </c>
    </row>
    <row r="497" spans="1:6" s="7" customFormat="1" x14ac:dyDescent="0.2">
      <c r="A497" s="220">
        <v>8422</v>
      </c>
      <c r="B497" s="221" t="s">
        <v>965</v>
      </c>
      <c r="C497" s="222">
        <v>484</v>
      </c>
      <c r="D497" s="223"/>
      <c r="E497" s="223"/>
      <c r="F497" s="229" t="str">
        <f t="shared" si="8"/>
        <v>-</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0</v>
      </c>
      <c r="E501" s="230">
        <f>SUM(E502:E507)</f>
        <v>0</v>
      </c>
      <c r="F501" s="231" t="str">
        <f t="shared" si="8"/>
        <v>-</v>
      </c>
    </row>
    <row r="502" spans="1:6" s="7" customFormat="1" x14ac:dyDescent="0.2">
      <c r="A502" s="220">
        <v>8443</v>
      </c>
      <c r="B502" s="221" t="s">
        <v>968</v>
      </c>
      <c r="C502" s="222">
        <v>489</v>
      </c>
      <c r="D502" s="223"/>
      <c r="E502" s="223"/>
      <c r="F502" s="229" t="str">
        <f t="shared" si="8"/>
        <v>-</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27700</v>
      </c>
      <c r="E534" s="230">
        <f>E535+E573+E586+E599+E631</f>
        <v>0</v>
      </c>
      <c r="F534" s="231">
        <f t="shared" si="8"/>
        <v>0</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27700</v>
      </c>
      <c r="E586" s="230">
        <f>E587+E591+E593+E596</f>
        <v>0</v>
      </c>
      <c r="F586" s="229">
        <f t="shared" si="9"/>
        <v>0</v>
      </c>
    </row>
    <row r="587" spans="1:6" s="7" customFormat="1" ht="24" x14ac:dyDescent="0.2">
      <c r="A587" s="220">
        <v>531</v>
      </c>
      <c r="B587" s="221" t="s">
        <v>47</v>
      </c>
      <c r="C587" s="222">
        <v>574</v>
      </c>
      <c r="D587" s="230">
        <f>SUM(D588:D590)</f>
        <v>0</v>
      </c>
      <c r="E587" s="230">
        <f>SUM(E588:E590)</f>
        <v>0</v>
      </c>
      <c r="F587" s="229" t="str">
        <f t="shared" si="9"/>
        <v>-</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c r="E590" s="223"/>
      <c r="F590" s="229" t="str">
        <f t="shared" si="9"/>
        <v>-</v>
      </c>
    </row>
    <row r="591" spans="1:6" s="7" customFormat="1" x14ac:dyDescent="0.2">
      <c r="A591" s="220">
        <v>532</v>
      </c>
      <c r="B591" s="221" t="s">
        <v>1737</v>
      </c>
      <c r="C591" s="222">
        <v>578</v>
      </c>
      <c r="D591" s="230">
        <f>D592</f>
        <v>27700</v>
      </c>
      <c r="E591" s="230">
        <f>E592</f>
        <v>0</v>
      </c>
      <c r="F591" s="229">
        <f t="shared" si="9"/>
        <v>0</v>
      </c>
    </row>
    <row r="592" spans="1:6" s="7" customFormat="1" x14ac:dyDescent="0.2">
      <c r="A592" s="220">
        <v>5321</v>
      </c>
      <c r="B592" s="221" t="s">
        <v>320</v>
      </c>
      <c r="C592" s="222">
        <v>579</v>
      </c>
      <c r="D592" s="223">
        <v>27700</v>
      </c>
      <c r="E592" s="223"/>
      <c r="F592" s="229">
        <f t="shared" si="9"/>
        <v>0</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0</v>
      </c>
      <c r="E599" s="230">
        <f>E600+E605+E609+E611+E618+E623</f>
        <v>0</v>
      </c>
      <c r="F599" s="229" t="str">
        <f t="shared" si="9"/>
        <v>-</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0</v>
      </c>
      <c r="F605" s="229" t="str">
        <f t="shared" si="9"/>
        <v>-</v>
      </c>
    </row>
    <row r="606" spans="1:6" s="7" customFormat="1" x14ac:dyDescent="0.2">
      <c r="A606" s="220">
        <v>5422</v>
      </c>
      <c r="B606" s="221" t="s">
        <v>551</v>
      </c>
      <c r="C606" s="222">
        <v>593</v>
      </c>
      <c r="D606" s="223"/>
      <c r="E606" s="223"/>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0</v>
      </c>
      <c r="E611" s="230">
        <f>SUM(E612:E617)</f>
        <v>0</v>
      </c>
      <c r="F611" s="229" t="str">
        <f t="shared" si="9"/>
        <v>-</v>
      </c>
    </row>
    <row r="612" spans="1:6" s="7" customFormat="1" x14ac:dyDescent="0.2">
      <c r="A612" s="220">
        <v>5443</v>
      </c>
      <c r="B612" s="221" t="s">
        <v>3002</v>
      </c>
      <c r="C612" s="222">
        <v>599</v>
      </c>
      <c r="D612" s="223"/>
      <c r="E612" s="223"/>
      <c r="F612" s="229" t="str">
        <f t="shared" si="9"/>
        <v>-</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c r="E614" s="223"/>
      <c r="F614" s="229" t="str">
        <f t="shared" si="9"/>
        <v>-</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0</v>
      </c>
      <c r="E641" s="230">
        <f>IF(E426-E534&gt;=0,E426-E534,0)</f>
        <v>0</v>
      </c>
      <c r="F641" s="229" t="str">
        <f t="shared" si="10"/>
        <v>-</v>
      </c>
    </row>
    <row r="642" spans="1:6" s="7" customFormat="1" x14ac:dyDescent="0.2">
      <c r="A642" s="220" t="s">
        <v>3874</v>
      </c>
      <c r="B642" s="221" t="s">
        <v>1236</v>
      </c>
      <c r="C642" s="222">
        <v>629</v>
      </c>
      <c r="D642" s="230">
        <f>IF(D534-D426&gt;=0,D534-D426,0)</f>
        <v>27700</v>
      </c>
      <c r="E642" s="230">
        <f>IF(E534-E426&gt;=0,E534-E426,0)</f>
        <v>0</v>
      </c>
      <c r="F642" s="229">
        <f t="shared" si="10"/>
        <v>0</v>
      </c>
    </row>
    <row r="643" spans="1:6" s="7" customFormat="1" x14ac:dyDescent="0.2">
      <c r="A643" s="220">
        <v>92213</v>
      </c>
      <c r="B643" s="221" t="s">
        <v>2758</v>
      </c>
      <c r="C643" s="222">
        <v>630</v>
      </c>
      <c r="D643" s="223"/>
      <c r="E643" s="223"/>
      <c r="F643" s="229" t="str">
        <f t="shared" si="10"/>
        <v>-</v>
      </c>
    </row>
    <row r="644" spans="1:6" s="7" customFormat="1" x14ac:dyDescent="0.2">
      <c r="A644" s="220">
        <v>92223</v>
      </c>
      <c r="B644" s="221" t="s">
        <v>2760</v>
      </c>
      <c r="C644" s="222">
        <v>631</v>
      </c>
      <c r="D644" s="223"/>
      <c r="E644" s="223"/>
      <c r="F644" s="229" t="str">
        <f t="shared" si="10"/>
        <v>-</v>
      </c>
    </row>
    <row r="645" spans="1:6" s="7" customFormat="1" x14ac:dyDescent="0.2">
      <c r="A645" s="220" t="s">
        <v>3874</v>
      </c>
      <c r="B645" s="221" t="s">
        <v>1238</v>
      </c>
      <c r="C645" s="222">
        <v>632</v>
      </c>
      <c r="D645" s="230">
        <f>D418+D426</f>
        <v>4529135</v>
      </c>
      <c r="E645" s="230">
        <f>E418+E426</f>
        <v>3294819</v>
      </c>
      <c r="F645" s="229">
        <f t="shared" si="10"/>
        <v>72.747202280347139</v>
      </c>
    </row>
    <row r="646" spans="1:6" s="7" customFormat="1" x14ac:dyDescent="0.2">
      <c r="A646" s="220" t="s">
        <v>3874</v>
      </c>
      <c r="B646" s="221" t="s">
        <v>1239</v>
      </c>
      <c r="C646" s="222">
        <v>633</v>
      </c>
      <c r="D646" s="230">
        <f>D419+D534</f>
        <v>3564351</v>
      </c>
      <c r="E646" s="230">
        <f>E419+E534</f>
        <v>3363056</v>
      </c>
      <c r="F646" s="229">
        <f t="shared" si="10"/>
        <v>94.352548332080659</v>
      </c>
    </row>
    <row r="647" spans="1:6" s="7" customFormat="1" x14ac:dyDescent="0.2">
      <c r="A647" s="220" t="s">
        <v>3874</v>
      </c>
      <c r="B647" s="221" t="s">
        <v>1240</v>
      </c>
      <c r="C647" s="222">
        <v>634</v>
      </c>
      <c r="D647" s="230">
        <f>IF(D645&gt;=D646,D645-D646,0)</f>
        <v>964784</v>
      </c>
      <c r="E647" s="230">
        <f>IF(E645&gt;=E646,E645-E646,0)</f>
        <v>0</v>
      </c>
      <c r="F647" s="229">
        <f t="shared" si="10"/>
        <v>0</v>
      </c>
    </row>
    <row r="648" spans="1:6" s="7" customFormat="1" x14ac:dyDescent="0.2">
      <c r="A648" s="220" t="s">
        <v>3874</v>
      </c>
      <c r="B648" s="221" t="s">
        <v>1241</v>
      </c>
      <c r="C648" s="222">
        <v>635</v>
      </c>
      <c r="D648" s="230">
        <f>IF(D646&gt;=D645,D646-D645,0)</f>
        <v>0</v>
      </c>
      <c r="E648" s="230">
        <f>IF(E646&gt;=E645,E646-E645,0)</f>
        <v>68237</v>
      </c>
      <c r="F648" s="229" t="str">
        <f t="shared" si="10"/>
        <v>-</v>
      </c>
    </row>
    <row r="649" spans="1:6" s="7" customFormat="1" x14ac:dyDescent="0.2">
      <c r="A649" s="233" t="s">
        <v>983</v>
      </c>
      <c r="B649" s="221" t="s">
        <v>1242</v>
      </c>
      <c r="C649" s="222">
        <v>636</v>
      </c>
      <c r="D649" s="230">
        <f>IF(D422-D423+D643-D644&gt;=0,D422-D423+D643-D644,0)</f>
        <v>989212</v>
      </c>
      <c r="E649" s="230">
        <f>IF(E422-E423+E643-E644&gt;=0,E422-E423+E643-E644,0)</f>
        <v>2133650</v>
      </c>
      <c r="F649" s="229">
        <f t="shared" si="10"/>
        <v>215.6918840450783</v>
      </c>
    </row>
    <row r="650" spans="1:6" s="7" customFormat="1" x14ac:dyDescent="0.2">
      <c r="A650" s="233" t="s">
        <v>984</v>
      </c>
      <c r="B650" s="221" t="s">
        <v>1243</v>
      </c>
      <c r="C650" s="222">
        <v>637</v>
      </c>
      <c r="D650" s="230">
        <f>IF(D423-D422+D644-D643&gt;=0,D423-D422+D644-D643,0)</f>
        <v>0</v>
      </c>
      <c r="E650" s="230">
        <f>IF(E423-E422+E644-E643&gt;=0,E423-E422+E644-E643,0)</f>
        <v>0</v>
      </c>
      <c r="F650" s="229" t="str">
        <f t="shared" si="10"/>
        <v>-</v>
      </c>
    </row>
    <row r="651" spans="1:6" s="7" customFormat="1" x14ac:dyDescent="0.2">
      <c r="A651" s="220" t="s">
        <v>3874</v>
      </c>
      <c r="B651" s="221" t="s">
        <v>1244</v>
      </c>
      <c r="C651" s="222">
        <v>638</v>
      </c>
      <c r="D651" s="230">
        <f>IF(D647+D649-D648-D650&gt;=0,D647+D649-D648-D650,0)</f>
        <v>1953996</v>
      </c>
      <c r="E651" s="230">
        <f>IF(E647+E649-E648-E650&gt;=0,E647+E649-E648-E650,0)</f>
        <v>2065413</v>
      </c>
      <c r="F651" s="229">
        <f t="shared" si="10"/>
        <v>105.70200757831643</v>
      </c>
    </row>
    <row r="652" spans="1:6" s="7" customFormat="1" x14ac:dyDescent="0.2">
      <c r="A652" s="220" t="s">
        <v>3874</v>
      </c>
      <c r="B652" s="221" t="s">
        <v>1245</v>
      </c>
      <c r="C652" s="222">
        <v>639</v>
      </c>
      <c r="D652" s="230">
        <f>IF(D648+D650-D647-D649&gt;=0,D648+D650-D647-D649,0)</f>
        <v>0</v>
      </c>
      <c r="E652" s="230">
        <f>IF(E648+E650-E647-E649&gt;=0,E648+E650-E647-E649,0)</f>
        <v>0</v>
      </c>
      <c r="F652" s="229" t="str">
        <f t="shared" si="10"/>
        <v>-</v>
      </c>
    </row>
    <row r="653" spans="1:6" s="7" customFormat="1" ht="24" x14ac:dyDescent="0.2">
      <c r="A653" s="274" t="s">
        <v>227</v>
      </c>
      <c r="B653" s="275" t="s">
        <v>2678</v>
      </c>
      <c r="C653" s="276">
        <v>640</v>
      </c>
      <c r="D653" s="277"/>
      <c r="E653" s="277"/>
      <c r="F653" s="278" t="str">
        <f t="shared" si="10"/>
        <v>-</v>
      </c>
    </row>
    <row r="654" spans="1:6" s="7" customFormat="1" ht="15" x14ac:dyDescent="0.2">
      <c r="A654" s="440" t="s">
        <v>2679</v>
      </c>
      <c r="B654" s="441"/>
      <c r="C654" s="284"/>
      <c r="D654" s="285"/>
      <c r="E654" s="285"/>
      <c r="F654" s="286"/>
    </row>
    <row r="655" spans="1:6" s="7" customFormat="1" x14ac:dyDescent="0.2">
      <c r="A655" s="279">
        <v>11</v>
      </c>
      <c r="B655" s="280" t="s">
        <v>3866</v>
      </c>
      <c r="C655" s="281">
        <v>641</v>
      </c>
      <c r="D655" s="282">
        <v>1008868</v>
      </c>
      <c r="E655" s="282">
        <v>2266010</v>
      </c>
      <c r="F655" s="283">
        <f t="shared" ref="F655:F716" si="11">IF(D655&lt;&gt;0,IF(E655/D655&gt;=100,"&gt;&gt;100",E655/D655*100),"-")</f>
        <v>224.60916591665114</v>
      </c>
    </row>
    <row r="656" spans="1:6" s="7" customFormat="1" x14ac:dyDescent="0.2">
      <c r="A656" s="220" t="s">
        <v>3867</v>
      </c>
      <c r="B656" s="221" t="s">
        <v>992</v>
      </c>
      <c r="C656" s="222">
        <v>642</v>
      </c>
      <c r="D656" s="223">
        <v>4541555</v>
      </c>
      <c r="E656" s="223">
        <v>3352167</v>
      </c>
      <c r="F656" s="229">
        <f t="shared" si="11"/>
        <v>73.810996453857769</v>
      </c>
    </row>
    <row r="657" spans="1:6" s="7" customFormat="1" x14ac:dyDescent="0.2">
      <c r="A657" s="220" t="s">
        <v>3868</v>
      </c>
      <c r="B657" s="221" t="s">
        <v>103</v>
      </c>
      <c r="C657" s="222">
        <v>643</v>
      </c>
      <c r="D657" s="223">
        <v>3465143</v>
      </c>
      <c r="E657" s="223">
        <v>3399855</v>
      </c>
      <c r="F657" s="229">
        <f t="shared" si="11"/>
        <v>98.115864193772083</v>
      </c>
    </row>
    <row r="658" spans="1:6" s="7" customFormat="1" x14ac:dyDescent="0.2">
      <c r="A658" s="220">
        <v>11</v>
      </c>
      <c r="B658" s="221" t="s">
        <v>1246</v>
      </c>
      <c r="C658" s="222">
        <v>644</v>
      </c>
      <c r="D658" s="230">
        <f>+D655+D656-D657</f>
        <v>2085280</v>
      </c>
      <c r="E658" s="230">
        <f>+E655+E656-E657</f>
        <v>2218322</v>
      </c>
      <c r="F658" s="231">
        <f t="shared" si="11"/>
        <v>106.38005447709659</v>
      </c>
    </row>
    <row r="659" spans="1:6" s="7" customFormat="1" ht="24" x14ac:dyDescent="0.2">
      <c r="A659" s="220" t="s">
        <v>3874</v>
      </c>
      <c r="B659" s="221" t="s">
        <v>3881</v>
      </c>
      <c r="C659" s="222">
        <v>645</v>
      </c>
      <c r="D659" s="223">
        <v>10</v>
      </c>
      <c r="E659" s="223">
        <v>9</v>
      </c>
      <c r="F659" s="229">
        <f t="shared" si="11"/>
        <v>90</v>
      </c>
    </row>
    <row r="660" spans="1:6" s="7" customFormat="1" ht="24" x14ac:dyDescent="0.2">
      <c r="A660" s="220" t="s">
        <v>3874</v>
      </c>
      <c r="B660" s="221" t="s">
        <v>918</v>
      </c>
      <c r="C660" s="222">
        <v>646</v>
      </c>
      <c r="D660" s="223">
        <v>9</v>
      </c>
      <c r="E660" s="223">
        <v>11</v>
      </c>
      <c r="F660" s="229">
        <f t="shared" si="11"/>
        <v>122.22222222222223</v>
      </c>
    </row>
    <row r="661" spans="1:6" s="7" customFormat="1" x14ac:dyDescent="0.2">
      <c r="A661" s="220" t="s">
        <v>3874</v>
      </c>
      <c r="B661" s="221" t="s">
        <v>4060</v>
      </c>
      <c r="C661" s="222">
        <v>647</v>
      </c>
      <c r="D661" s="223">
        <v>10</v>
      </c>
      <c r="E661" s="223">
        <v>9</v>
      </c>
      <c r="F661" s="229">
        <f t="shared" si="11"/>
        <v>90</v>
      </c>
    </row>
    <row r="662" spans="1:6" s="7" customFormat="1" x14ac:dyDescent="0.2">
      <c r="A662" s="220" t="s">
        <v>3874</v>
      </c>
      <c r="B662" s="221" t="s">
        <v>72</v>
      </c>
      <c r="C662" s="222">
        <v>648</v>
      </c>
      <c r="D662" s="223">
        <v>9</v>
      </c>
      <c r="E662" s="223">
        <v>11</v>
      </c>
      <c r="F662" s="229">
        <f t="shared" si="11"/>
        <v>122.22222222222223</v>
      </c>
    </row>
    <row r="663" spans="1:6" s="7" customFormat="1" x14ac:dyDescent="0.2">
      <c r="A663" s="220" t="s">
        <v>4061</v>
      </c>
      <c r="B663" s="221" t="s">
        <v>4062</v>
      </c>
      <c r="C663" s="222">
        <v>649</v>
      </c>
      <c r="D663" s="223"/>
      <c r="E663" s="223"/>
      <c r="F663" s="229" t="str">
        <f t="shared" si="11"/>
        <v>-</v>
      </c>
    </row>
    <row r="664" spans="1:6" s="7" customFormat="1" x14ac:dyDescent="0.2">
      <c r="A664" s="220">
        <v>61315</v>
      </c>
      <c r="B664" s="221" t="s">
        <v>73</v>
      </c>
      <c r="C664" s="222">
        <v>650</v>
      </c>
      <c r="D664" s="223">
        <v>192</v>
      </c>
      <c r="E664" s="223">
        <v>1222</v>
      </c>
      <c r="F664" s="229">
        <f t="shared" si="11"/>
        <v>636.45833333333326</v>
      </c>
    </row>
    <row r="665" spans="1:6" s="7" customFormat="1" x14ac:dyDescent="0.2">
      <c r="A665" s="220">
        <v>61451</v>
      </c>
      <c r="B665" s="221" t="s">
        <v>1081</v>
      </c>
      <c r="C665" s="222">
        <v>651</v>
      </c>
      <c r="D665" s="223"/>
      <c r="E665" s="223"/>
      <c r="F665" s="229" t="str">
        <f t="shared" si="11"/>
        <v>-</v>
      </c>
    </row>
    <row r="666" spans="1:6" s="7" customFormat="1" x14ac:dyDescent="0.2">
      <c r="A666" s="220">
        <v>61453</v>
      </c>
      <c r="B666" s="221" t="s">
        <v>1695</v>
      </c>
      <c r="C666" s="222">
        <v>652</v>
      </c>
      <c r="D666" s="223"/>
      <c r="E666" s="223">
        <v>3230</v>
      </c>
      <c r="F666" s="229" t="str">
        <f t="shared" si="11"/>
        <v>-</v>
      </c>
    </row>
    <row r="667" spans="1:6" s="7" customFormat="1" x14ac:dyDescent="0.2">
      <c r="A667" s="220">
        <v>63311</v>
      </c>
      <c r="B667" s="221" t="s">
        <v>1696</v>
      </c>
      <c r="C667" s="222">
        <v>653</v>
      </c>
      <c r="D667" s="223">
        <v>780</v>
      </c>
      <c r="E667" s="223"/>
      <c r="F667" s="229">
        <f t="shared" si="11"/>
        <v>0</v>
      </c>
    </row>
    <row r="668" spans="1:6" s="7" customFormat="1" x14ac:dyDescent="0.2">
      <c r="A668" s="220">
        <v>63312</v>
      </c>
      <c r="B668" s="221" t="s">
        <v>3239</v>
      </c>
      <c r="C668" s="222">
        <v>654</v>
      </c>
      <c r="D668" s="223"/>
      <c r="E668" s="223">
        <v>64304</v>
      </c>
      <c r="F668" s="229" t="str">
        <f t="shared" si="11"/>
        <v>-</v>
      </c>
    </row>
    <row r="669" spans="1:6" s="7" customFormat="1" x14ac:dyDescent="0.2">
      <c r="A669" s="220">
        <v>63313</v>
      </c>
      <c r="B669" s="221" t="s">
        <v>3240</v>
      </c>
      <c r="C669" s="222">
        <v>655</v>
      </c>
      <c r="D669" s="223">
        <v>18910</v>
      </c>
      <c r="E669" s="223"/>
      <c r="F669" s="229">
        <f t="shared" si="11"/>
        <v>0</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v>306750</v>
      </c>
      <c r="E671" s="223">
        <v>8750</v>
      </c>
      <c r="F671" s="229">
        <f t="shared" si="11"/>
        <v>2.8524857375713122</v>
      </c>
    </row>
    <row r="672" spans="1:6" s="7" customFormat="1" x14ac:dyDescent="0.2">
      <c r="A672" s="220">
        <v>63322</v>
      </c>
      <c r="B672" s="221" t="s">
        <v>3242</v>
      </c>
      <c r="C672" s="222">
        <v>658</v>
      </c>
      <c r="D672" s="223">
        <v>134770</v>
      </c>
      <c r="E672" s="223">
        <v>230360</v>
      </c>
      <c r="F672" s="229">
        <f t="shared" si="11"/>
        <v>170.92824812643764</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c r="E675" s="223">
        <v>29890</v>
      </c>
      <c r="F675" s="229" t="str">
        <f t="shared" si="11"/>
        <v>-</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c r="E679" s="223"/>
      <c r="F679" s="229" t="str">
        <f t="shared" si="11"/>
        <v>-</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c r="E681" s="223"/>
      <c r="F681" s="229" t="str">
        <f t="shared" si="11"/>
        <v>-</v>
      </c>
    </row>
    <row r="682" spans="1:6" s="7" customFormat="1" x14ac:dyDescent="0.2">
      <c r="A682" s="220">
        <v>63613</v>
      </c>
      <c r="B682" s="221" t="s">
        <v>2634</v>
      </c>
      <c r="C682" s="222">
        <v>668</v>
      </c>
      <c r="D682" s="223"/>
      <c r="E682" s="223"/>
      <c r="F682" s="229" t="str">
        <f t="shared" si="11"/>
        <v>-</v>
      </c>
    </row>
    <row r="683" spans="1:6" s="7" customFormat="1" x14ac:dyDescent="0.2">
      <c r="A683" s="220">
        <v>63622</v>
      </c>
      <c r="B683" s="221" t="s">
        <v>2635</v>
      </c>
      <c r="C683" s="222">
        <v>669</v>
      </c>
      <c r="D683" s="223"/>
      <c r="E683" s="223"/>
      <c r="F683" s="229" t="str">
        <f t="shared" si="11"/>
        <v>-</v>
      </c>
    </row>
    <row r="684" spans="1:6" s="7" customFormat="1" x14ac:dyDescent="0.2">
      <c r="A684" s="220">
        <v>63623</v>
      </c>
      <c r="B684" s="221" t="s">
        <v>496</v>
      </c>
      <c r="C684" s="222">
        <v>670</v>
      </c>
      <c r="D684" s="223"/>
      <c r="E684" s="223"/>
      <c r="F684" s="229" t="str">
        <f t="shared" ref="F684:F699" si="12">IF(D684&lt;&gt;0,IF(E684/D684&gt;=100,"&gt;&gt;100",E684/D684*100),"-")</f>
        <v>-</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c r="E700" s="223"/>
      <c r="F700" s="229" t="str">
        <f t="shared" si="11"/>
        <v>-</v>
      </c>
    </row>
    <row r="701" spans="1:6" s="7" customFormat="1" x14ac:dyDescent="0.2">
      <c r="A701" s="220">
        <v>63812</v>
      </c>
      <c r="B701" s="221" t="s">
        <v>498</v>
      </c>
      <c r="C701" s="222">
        <v>687</v>
      </c>
      <c r="D701" s="223"/>
      <c r="E701" s="223"/>
      <c r="F701" s="229" t="str">
        <f t="shared" si="11"/>
        <v>-</v>
      </c>
    </row>
    <row r="702" spans="1:6" s="7" customFormat="1" ht="24" x14ac:dyDescent="0.2">
      <c r="A702" s="220" t="s">
        <v>499</v>
      </c>
      <c r="B702" s="221" t="s">
        <v>2778</v>
      </c>
      <c r="C702" s="222">
        <v>688</v>
      </c>
      <c r="D702" s="223"/>
      <c r="E702" s="223"/>
      <c r="F702" s="229" t="str">
        <f t="shared" si="11"/>
        <v>-</v>
      </c>
    </row>
    <row r="703" spans="1:6" s="7" customFormat="1" x14ac:dyDescent="0.2">
      <c r="A703" s="220" t="s">
        <v>2779</v>
      </c>
      <c r="B703" s="221" t="s">
        <v>2780</v>
      </c>
      <c r="C703" s="222">
        <v>689</v>
      </c>
      <c r="D703" s="223"/>
      <c r="E703" s="223"/>
      <c r="F703" s="229" t="str">
        <f t="shared" si="11"/>
        <v>-</v>
      </c>
    </row>
    <row r="704" spans="1:6" s="7" customFormat="1" x14ac:dyDescent="0.2">
      <c r="A704" s="220">
        <v>63821</v>
      </c>
      <c r="B704" s="221" t="s">
        <v>2781</v>
      </c>
      <c r="C704" s="222">
        <v>690</v>
      </c>
      <c r="D704" s="223"/>
      <c r="E704" s="223">
        <v>168977</v>
      </c>
      <c r="F704" s="229" t="str">
        <f t="shared" si="11"/>
        <v>-</v>
      </c>
    </row>
    <row r="705" spans="1:6" s="7" customFormat="1" x14ac:dyDescent="0.2">
      <c r="A705" s="220">
        <v>63822</v>
      </c>
      <c r="B705" s="221" t="s">
        <v>2782</v>
      </c>
      <c r="C705" s="222">
        <v>691</v>
      </c>
      <c r="D705" s="223"/>
      <c r="E705" s="223">
        <v>28805</v>
      </c>
      <c r="F705" s="229" t="str">
        <f t="shared" si="11"/>
        <v>-</v>
      </c>
    </row>
    <row r="706" spans="1:6" s="7" customFormat="1" ht="24" x14ac:dyDescent="0.2">
      <c r="A706" s="220" t="s">
        <v>2783</v>
      </c>
      <c r="B706" s="221" t="s">
        <v>2784</v>
      </c>
      <c r="C706" s="222">
        <v>692</v>
      </c>
      <c r="D706" s="223">
        <v>1558411</v>
      </c>
      <c r="E706" s="223"/>
      <c r="F706" s="229">
        <f t="shared" si="11"/>
        <v>0</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c r="E716" s="223"/>
      <c r="F716" s="229" t="str">
        <f t="shared" si="11"/>
        <v>-</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c r="E718" s="223"/>
      <c r="F718" s="229" t="str">
        <f t="shared" si="13"/>
        <v>-</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c r="E722" s="223"/>
      <c r="F722" s="229" t="str">
        <f t="shared" si="13"/>
        <v>-</v>
      </c>
    </row>
    <row r="723" spans="1:6" s="7" customFormat="1" x14ac:dyDescent="0.2">
      <c r="A723" s="220">
        <v>31215</v>
      </c>
      <c r="B723" s="221" t="s">
        <v>1354</v>
      </c>
      <c r="C723" s="222">
        <v>709</v>
      </c>
      <c r="D723" s="223"/>
      <c r="E723" s="223"/>
      <c r="F723" s="229" t="str">
        <f t="shared" si="13"/>
        <v>-</v>
      </c>
    </row>
    <row r="724" spans="1:6" s="7" customFormat="1" x14ac:dyDescent="0.2">
      <c r="A724" s="220">
        <v>32121</v>
      </c>
      <c r="B724" s="221" t="s">
        <v>1230</v>
      </c>
      <c r="C724" s="222">
        <v>710</v>
      </c>
      <c r="D724" s="223">
        <v>15192</v>
      </c>
      <c r="E724" s="223">
        <v>13643</v>
      </c>
      <c r="F724" s="229">
        <f t="shared" si="13"/>
        <v>89.803844128488677</v>
      </c>
    </row>
    <row r="725" spans="1:6" s="7" customFormat="1" x14ac:dyDescent="0.2">
      <c r="A725" s="220" t="s">
        <v>3808</v>
      </c>
      <c r="B725" s="221" t="s">
        <v>3809</v>
      </c>
      <c r="C725" s="222">
        <v>711</v>
      </c>
      <c r="D725" s="223"/>
      <c r="E725" s="223"/>
      <c r="F725" s="229" t="str">
        <f t="shared" si="13"/>
        <v>-</v>
      </c>
    </row>
    <row r="726" spans="1:6" s="7" customFormat="1" x14ac:dyDescent="0.2">
      <c r="A726" s="220" t="s">
        <v>1355</v>
      </c>
      <c r="B726" s="221" t="s">
        <v>2478</v>
      </c>
      <c r="C726" s="222">
        <v>712</v>
      </c>
      <c r="D726" s="223"/>
      <c r="E726" s="223"/>
      <c r="F726" s="229" t="str">
        <f t="shared" si="13"/>
        <v>-</v>
      </c>
    </row>
    <row r="727" spans="1:6" s="7" customFormat="1" x14ac:dyDescent="0.2">
      <c r="A727" s="220" t="s">
        <v>1231</v>
      </c>
      <c r="B727" s="221" t="s">
        <v>1232</v>
      </c>
      <c r="C727" s="222">
        <v>713</v>
      </c>
      <c r="D727" s="223"/>
      <c r="E727" s="223"/>
      <c r="F727" s="229" t="str">
        <f t="shared" si="13"/>
        <v>-</v>
      </c>
    </row>
    <row r="728" spans="1:6" s="7" customFormat="1" x14ac:dyDescent="0.2">
      <c r="A728" s="220" t="s">
        <v>1233</v>
      </c>
      <c r="B728" s="221" t="s">
        <v>287</v>
      </c>
      <c r="C728" s="222">
        <v>714</v>
      </c>
      <c r="D728" s="223">
        <v>1472</v>
      </c>
      <c r="E728" s="223">
        <v>22311</v>
      </c>
      <c r="F728" s="229">
        <f t="shared" si="13"/>
        <v>1515.6929347826087</v>
      </c>
    </row>
    <row r="729" spans="1:6" s="7" customFormat="1" x14ac:dyDescent="0.2">
      <c r="A729" s="220" t="s">
        <v>2479</v>
      </c>
      <c r="B729" s="221" t="s">
        <v>1325</v>
      </c>
      <c r="C729" s="222">
        <v>715</v>
      </c>
      <c r="D729" s="223"/>
      <c r="E729" s="223"/>
      <c r="F729" s="229" t="str">
        <f t="shared" si="13"/>
        <v>-</v>
      </c>
    </row>
    <row r="730" spans="1:6" s="7" customFormat="1" x14ac:dyDescent="0.2">
      <c r="A730" s="220" t="s">
        <v>3810</v>
      </c>
      <c r="B730" s="221" t="s">
        <v>3811</v>
      </c>
      <c r="C730" s="222">
        <v>716</v>
      </c>
      <c r="D730" s="223"/>
      <c r="E730" s="223"/>
      <c r="F730" s="229" t="str">
        <f t="shared" si="13"/>
        <v>-</v>
      </c>
    </row>
    <row r="731" spans="1:6" s="7" customFormat="1" x14ac:dyDescent="0.2">
      <c r="A731" s="220">
        <v>32911</v>
      </c>
      <c r="B731" s="221" t="s">
        <v>919</v>
      </c>
      <c r="C731" s="222">
        <v>717</v>
      </c>
      <c r="D731" s="223">
        <v>2939</v>
      </c>
      <c r="E731" s="223">
        <v>30653</v>
      </c>
      <c r="F731" s="229">
        <f t="shared" ref="F731:F781" si="14">IF(D731&lt;&gt;0,IF(E731/D731&gt;=100,"&gt;&gt;100",E731/D731*100),"-")</f>
        <v>1042.9738006124533</v>
      </c>
    </row>
    <row r="732" spans="1:6" s="7" customFormat="1" x14ac:dyDescent="0.2">
      <c r="A732" s="220" t="s">
        <v>1326</v>
      </c>
      <c r="B732" s="221" t="s">
        <v>1327</v>
      </c>
      <c r="C732" s="222">
        <v>718</v>
      </c>
      <c r="D732" s="223"/>
      <c r="E732" s="223"/>
      <c r="F732" s="229" t="str">
        <f t="shared" si="14"/>
        <v>-</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c r="E745" s="223"/>
      <c r="F745" s="229" t="str">
        <f t="shared" si="14"/>
        <v>-</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c r="E748" s="223"/>
      <c r="F748" s="229" t="str">
        <f t="shared" si="14"/>
        <v>-</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c r="E765" s="223"/>
      <c r="F765" s="229" t="str">
        <f t="shared" si="14"/>
        <v>-</v>
      </c>
    </row>
    <row r="766" spans="1:6" s="7" customFormat="1" x14ac:dyDescent="0.2">
      <c r="A766" s="220">
        <v>35232</v>
      </c>
      <c r="B766" s="221" t="s">
        <v>1933</v>
      </c>
      <c r="C766" s="222">
        <v>752</v>
      </c>
      <c r="D766" s="223"/>
      <c r="E766" s="223"/>
      <c r="F766" s="229" t="str">
        <f t="shared" si="14"/>
        <v>-</v>
      </c>
    </row>
    <row r="767" spans="1:6" s="7" customFormat="1" x14ac:dyDescent="0.2">
      <c r="A767" s="220">
        <v>36313</v>
      </c>
      <c r="B767" s="221" t="s">
        <v>4039</v>
      </c>
      <c r="C767" s="222">
        <v>753</v>
      </c>
      <c r="D767" s="223"/>
      <c r="E767" s="223"/>
      <c r="F767" s="229" t="str">
        <f t="shared" si="14"/>
        <v>-</v>
      </c>
    </row>
    <row r="768" spans="1:6" s="7" customFormat="1" x14ac:dyDescent="0.2">
      <c r="A768" s="220">
        <v>36314</v>
      </c>
      <c r="B768" s="221" t="s">
        <v>3167</v>
      </c>
      <c r="C768" s="222">
        <v>754</v>
      </c>
      <c r="D768" s="223">
        <v>10633</v>
      </c>
      <c r="E768" s="223"/>
      <c r="F768" s="229">
        <f t="shared" si="14"/>
        <v>0</v>
      </c>
    </row>
    <row r="769" spans="1:6" s="7" customFormat="1" x14ac:dyDescent="0.2">
      <c r="A769" s="220">
        <v>36315</v>
      </c>
      <c r="B769" s="221" t="s">
        <v>511</v>
      </c>
      <c r="C769" s="222">
        <v>755</v>
      </c>
      <c r="D769" s="223">
        <v>20468</v>
      </c>
      <c r="E769" s="223">
        <v>4255</v>
      </c>
      <c r="F769" s="229">
        <f t="shared" si="14"/>
        <v>20.788547977330467</v>
      </c>
    </row>
    <row r="770" spans="1:6" s="7" customFormat="1" x14ac:dyDescent="0.2">
      <c r="A770" s="220">
        <v>36316</v>
      </c>
      <c r="B770" s="221" t="s">
        <v>512</v>
      </c>
      <c r="C770" s="222">
        <v>756</v>
      </c>
      <c r="D770" s="223">
        <v>6000</v>
      </c>
      <c r="E770" s="223">
        <v>19000</v>
      </c>
      <c r="F770" s="229">
        <f t="shared" si="14"/>
        <v>316.66666666666663</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c r="E777" s="223"/>
      <c r="F777" s="229" t="str">
        <f t="shared" si="14"/>
        <v>-</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c r="E779" s="223"/>
      <c r="F779" s="229" t="str">
        <f t="shared" si="14"/>
        <v>-</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c r="E796" s="223"/>
      <c r="F796" s="229" t="str">
        <f t="shared" si="15"/>
        <v>-</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v>500</v>
      </c>
      <c r="E822" s="223">
        <v>33811</v>
      </c>
      <c r="F822" s="229">
        <f t="shared" si="15"/>
        <v>6762.2</v>
      </c>
    </row>
    <row r="823" spans="1:6" s="7" customFormat="1" x14ac:dyDescent="0.2">
      <c r="A823" s="220" t="s">
        <v>3171</v>
      </c>
      <c r="B823" s="221" t="s">
        <v>3172</v>
      </c>
      <c r="C823" s="222">
        <v>809</v>
      </c>
      <c r="D823" s="223">
        <v>12360</v>
      </c>
      <c r="E823" s="223"/>
      <c r="F823" s="229">
        <f t="shared" si="15"/>
        <v>0</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v>27000</v>
      </c>
      <c r="E825" s="223">
        <v>27000</v>
      </c>
      <c r="F825" s="229">
        <f t="shared" si="15"/>
        <v>100</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v>11000</v>
      </c>
      <c r="E827" s="223">
        <v>7000</v>
      </c>
      <c r="F827" s="229">
        <f t="shared" si="15"/>
        <v>63.636363636363633</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c r="E829" s="223">
        <v>42200</v>
      </c>
      <c r="F829" s="229" t="str">
        <f t="shared" si="15"/>
        <v>-</v>
      </c>
    </row>
    <row r="830" spans="1:6" s="7" customFormat="1" x14ac:dyDescent="0.2">
      <c r="A830" s="220">
        <v>37221</v>
      </c>
      <c r="B830" s="221" t="s">
        <v>1225</v>
      </c>
      <c r="C830" s="222">
        <v>816</v>
      </c>
      <c r="D830" s="223">
        <v>9250</v>
      </c>
      <c r="E830" s="223"/>
      <c r="F830" s="229">
        <f t="shared" si="15"/>
        <v>0</v>
      </c>
    </row>
    <row r="831" spans="1:6" s="7" customFormat="1" x14ac:dyDescent="0.2">
      <c r="A831" s="220" t="s">
        <v>3178</v>
      </c>
      <c r="B831" s="221" t="s">
        <v>2842</v>
      </c>
      <c r="C831" s="222">
        <v>817</v>
      </c>
      <c r="D831" s="223">
        <v>54899</v>
      </c>
      <c r="E831" s="223">
        <v>3000</v>
      </c>
      <c r="F831" s="229">
        <f t="shared" si="15"/>
        <v>5.4645804113007523</v>
      </c>
    </row>
    <row r="832" spans="1:6" s="7" customFormat="1" x14ac:dyDescent="0.2">
      <c r="A832" s="220" t="s">
        <v>3179</v>
      </c>
      <c r="B832" s="221" t="s">
        <v>3212</v>
      </c>
      <c r="C832" s="222">
        <v>818</v>
      </c>
      <c r="D832" s="223">
        <v>30000</v>
      </c>
      <c r="E832" s="223">
        <v>228</v>
      </c>
      <c r="F832" s="229">
        <f t="shared" si="15"/>
        <v>0.76</v>
      </c>
    </row>
    <row r="833" spans="1:6" s="7" customFormat="1" x14ac:dyDescent="0.2">
      <c r="A833" s="220" t="s">
        <v>3180</v>
      </c>
      <c r="B833" s="221" t="s">
        <v>3181</v>
      </c>
      <c r="C833" s="222">
        <v>819</v>
      </c>
      <c r="D833" s="223">
        <v>3691</v>
      </c>
      <c r="E833" s="223">
        <v>6961</v>
      </c>
      <c r="F833" s="229">
        <f t="shared" si="15"/>
        <v>188.5938769981035</v>
      </c>
    </row>
    <row r="834" spans="1:6" s="7" customFormat="1" x14ac:dyDescent="0.2">
      <c r="A834" s="220" t="s">
        <v>3182</v>
      </c>
      <c r="B834" s="221" t="s">
        <v>3183</v>
      </c>
      <c r="C834" s="222">
        <v>820</v>
      </c>
      <c r="D834" s="223"/>
      <c r="E834" s="223"/>
      <c r="F834" s="229" t="str">
        <f t="shared" si="15"/>
        <v>-</v>
      </c>
    </row>
    <row r="835" spans="1:6" s="7" customFormat="1" x14ac:dyDescent="0.2">
      <c r="A835" s="220">
        <v>38117</v>
      </c>
      <c r="B835" s="221" t="s">
        <v>3322</v>
      </c>
      <c r="C835" s="222">
        <v>821</v>
      </c>
      <c r="D835" s="223"/>
      <c r="E835" s="223"/>
      <c r="F835" s="229" t="str">
        <f t="shared" si="15"/>
        <v>-</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c r="E852" s="223"/>
      <c r="F852" s="229" t="str">
        <f t="shared" si="16"/>
        <v>-</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c r="E862" s="223"/>
      <c r="F862" s="229" t="str">
        <f t="shared" si="16"/>
        <v>-</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c r="E892" s="223"/>
      <c r="F892" s="229" t="str">
        <f>IF(D892&lt;&gt;0,IF(E892/D892&gt;=100,"&gt;&gt;100",E892/D892*100),"-")</f>
        <v>-</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c r="E960" s="223"/>
      <c r="F960" s="229" t="str">
        <f t="shared" si="18"/>
        <v>-</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c r="E964" s="223"/>
      <c r="F964" s="229" t="str">
        <f t="shared" si="18"/>
        <v>-</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35" t="s">
        <v>397</v>
      </c>
      <c r="B991" s="436"/>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c r="E994" s="223"/>
      <c r="F994" s="229" t="str">
        <f t="shared" si="20"/>
        <v>-</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39" t="s">
        <v>2209</v>
      </c>
      <c r="E1001" s="439"/>
    </row>
    <row r="1002" spans="1:6" ht="15" customHeight="1" x14ac:dyDescent="0.2">
      <c r="A1002" s="178" t="str">
        <f>IF(RefStr!H25&lt;&gt;"", "Osoba za kontaktiranje: " &amp; RefStr!H25,"Osoba za kontaktiranje: _________________________________________")</f>
        <v>Osoba za kontaktiranje: ŽELJKA BOSORIĆ BARUŠKIN</v>
      </c>
      <c r="D1002" s="180"/>
      <c r="E1002" s="180"/>
    </row>
    <row r="1003" spans="1:6" ht="15" customHeight="1" x14ac:dyDescent="0.2">
      <c r="A1003" s="178" t="str">
        <f>IF(RefStr!H27="","Telefon za kontakt: _________________","Telefon za kontakt: " &amp; RefStr!H27)</f>
        <v>Telefon za kontakt: 048210007</v>
      </c>
      <c r="C1003" s="179"/>
    </row>
    <row r="1004" spans="1:6" ht="15" customHeight="1" x14ac:dyDescent="0.2">
      <c r="A1004" s="178" t="str">
        <f>IF(RefStr!H33="","Odgovorna osoba: _____________________________","Odgovorna osoba: " &amp; RefStr!H33)</f>
        <v>Odgovorna osoba: VJEKOSLAV MALETIĆ</v>
      </c>
    </row>
    <row r="1005" spans="1:6" ht="5.0999999999999996" customHeight="1" x14ac:dyDescent="0.2">
      <c r="D1005" s="179"/>
    </row>
  </sheetData>
  <sheetProtection password="C79A" sheet="1" objects="1" scenarios="1"/>
  <mergeCells count="17">
    <mergeCell ref="E4:F4"/>
    <mergeCell ref="E5:F5"/>
    <mergeCell ref="A3:D3"/>
    <mergeCell ref="A1:B1"/>
    <mergeCell ref="E2:F2"/>
    <mergeCell ref="C1:F1"/>
    <mergeCell ref="A2:D2"/>
    <mergeCell ref="B4:D4"/>
    <mergeCell ref="B6:F6"/>
    <mergeCell ref="B7:F7"/>
    <mergeCell ref="A991:B991"/>
    <mergeCell ref="B5:D5"/>
    <mergeCell ref="D1001:E1001"/>
    <mergeCell ref="A11:B11"/>
    <mergeCell ref="A303:B303"/>
    <mergeCell ref="A425:B425"/>
    <mergeCell ref="A654:B65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78"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3609</v>
      </c>
      <c r="B1" s="448"/>
      <c r="C1" s="458"/>
      <c r="D1" s="458"/>
      <c r="E1" s="458"/>
      <c r="F1" s="458"/>
    </row>
    <row r="2" spans="1:6" ht="39.950000000000003" customHeight="1" thickBot="1" x14ac:dyDescent="0.25">
      <c r="A2" s="461" t="s">
        <v>3412</v>
      </c>
      <c r="B2" s="461"/>
      <c r="C2" s="461"/>
      <c r="D2" s="462"/>
      <c r="E2" s="459" t="s">
        <v>1086</v>
      </c>
      <c r="F2" s="460"/>
    </row>
    <row r="3" spans="1:6" s="173" customFormat="1" ht="30" customHeight="1" x14ac:dyDescent="0.2">
      <c r="A3" s="455" t="str">
        <f>"na dan "&amp;IF(RefStr!K10="","________________",TEXT(RefStr!K12,"d. mmmm yyyy."))</f>
        <v>na dan 30. lipanj 2021.</v>
      </c>
      <c r="B3" s="455"/>
      <c r="C3" s="455"/>
      <c r="D3" s="455"/>
      <c r="E3" s="19"/>
      <c r="F3" s="19"/>
    </row>
    <row r="4" spans="1:6" ht="15" customHeight="1" x14ac:dyDescent="0.2">
      <c r="A4" s="32" t="s">
        <v>1094</v>
      </c>
      <c r="B4" s="437" t="str">
        <f>"RKP: "&amp;IF(RefStr!B6&lt;&gt;"",TEXT(INT(VALUE(RefStr!B6)),"00000"),"_____"&amp;",  "&amp;"MB: "&amp;IF(RefStr!B8&lt;&gt;"",TEXT(INT(VALUE(RefStr!B8)),"00000000"),"________")&amp;"  OIB: "&amp;IF(RefStr!K14&lt;&gt;"",RefStr!K14,"___________"))</f>
        <v>RKP: 27861</v>
      </c>
      <c r="C4" s="438"/>
      <c r="D4" s="438"/>
      <c r="E4" s="442">
        <f>SUM(Skriveni!G984:G1298)</f>
        <v>0</v>
      </c>
      <c r="F4" s="443"/>
    </row>
    <row r="5" spans="1:6" ht="15" customHeight="1" x14ac:dyDescent="0.2">
      <c r="B5" s="437" t="str">
        <f>"Naziv: "&amp;IF(RefStr!B10&lt;&gt;"",RefStr!B10,"_______________________________________")</f>
        <v>Naziv: OPĆINA FERDINANDOVAC</v>
      </c>
      <c r="C5" s="438"/>
      <c r="D5" s="438"/>
      <c r="E5" s="444" t="s">
        <v>259</v>
      </c>
      <c r="F5" s="444"/>
    </row>
    <row r="6" spans="1:6" ht="15" customHeight="1" x14ac:dyDescent="0.2">
      <c r="A6" s="20"/>
      <c r="B6" s="433" t="str">
        <f xml:space="preserve"> "Razina: " &amp; RefStr!B16 &amp; ", Razdjel: " &amp; TEXT(INT(VALUE(RefStr!B20)), "000")</f>
        <v>Razina: 22,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56" t="s">
        <v>2679</v>
      </c>
      <c r="B266" s="457"/>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39" t="s">
        <v>2209</v>
      </c>
      <c r="E329" s="439"/>
      <c r="F329" s="178"/>
      <c r="G329" s="194"/>
    </row>
    <row r="330" spans="1:7" s="179" customFormat="1" ht="15" customHeight="1" x14ac:dyDescent="0.2">
      <c r="A330" s="178" t="str">
        <f>IF(RefStr!H25&lt;&gt;"", "Osoba za kontaktiranje: " &amp; RefStr!H25,"Osoba za kontaktiranje: _________________________________________")</f>
        <v>Osoba za kontaktiranje: ŽELJKA BOSORIĆ BARUŠKIN</v>
      </c>
      <c r="B330" s="178"/>
      <c r="D330" s="180"/>
      <c r="E330" s="180"/>
      <c r="F330" s="178"/>
      <c r="G330" s="194"/>
    </row>
    <row r="331" spans="1:7" s="179" customFormat="1" ht="15" customHeight="1" x14ac:dyDescent="0.2">
      <c r="A331" s="178" t="str">
        <f>IF(RefStr!H27="","Telefon za kontakt: _________________","Telefon za kontakt: " &amp; RefStr!H27)</f>
        <v>Telefon za kontakt: 048210007</v>
      </c>
      <c r="B331" s="178"/>
      <c r="F331" s="178"/>
      <c r="G331" s="194"/>
    </row>
    <row r="332" spans="1:7" s="179" customFormat="1" ht="15" customHeight="1" x14ac:dyDescent="0.2">
      <c r="A332" s="178" t="str">
        <f>IF(RefStr!H33="","Odgovorna osoba: _____________________________","Odgovorna osoba: " &amp; RefStr!H33)</f>
        <v>Odgovorna osoba: VJEKOSLAV MALETIĆ</v>
      </c>
      <c r="B332" s="178"/>
      <c r="C332" s="178"/>
      <c r="F332" s="178"/>
      <c r="G332" s="194"/>
    </row>
    <row r="333" spans="1:7" ht="5.0999999999999996" customHeight="1" x14ac:dyDescent="0.2"/>
  </sheetData>
  <sheetProtection password="C79A" sheet="1" objects="1" scenarios="1"/>
  <mergeCells count="13">
    <mergeCell ref="A1:B1"/>
    <mergeCell ref="C1:F1"/>
    <mergeCell ref="E2:F2"/>
    <mergeCell ref="A2:D2"/>
    <mergeCell ref="E4:F4"/>
    <mergeCell ref="B5:D5"/>
    <mergeCell ref="E5:F5"/>
    <mergeCell ref="A3:D3"/>
    <mergeCell ref="B4:D4"/>
    <mergeCell ref="D329:E329"/>
    <mergeCell ref="B6:F6"/>
    <mergeCell ref="B7:F7"/>
    <mergeCell ref="A266:B266"/>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5" t="s">
        <v>3609</v>
      </c>
      <c r="B1" s="466"/>
      <c r="C1" s="467" t="s">
        <v>3610</v>
      </c>
      <c r="D1" s="467"/>
      <c r="E1" s="467"/>
      <c r="F1" s="467"/>
    </row>
    <row r="2" spans="1:6" ht="39.950000000000003" customHeight="1" thickBot="1" x14ac:dyDescent="0.25">
      <c r="A2" s="461" t="s">
        <v>849</v>
      </c>
      <c r="B2" s="461"/>
      <c r="C2" s="461"/>
      <c r="D2" s="462"/>
      <c r="E2" s="463" t="s">
        <v>1777</v>
      </c>
      <c r="F2" s="464"/>
    </row>
    <row r="3" spans="1:6" ht="30" customHeight="1" x14ac:dyDescent="0.2">
      <c r="A3" s="468" t="str">
        <f>"za razdoblje "&amp;IF(RefStr!K10="","________________",TEXT(RefStr!K10,"d. mmmm yyyy.")&amp;" do "&amp;IF(RefStr!K12="","______________",TEXT(RefStr!K12,"d. mmmm yyyy.")))</f>
        <v>za razdoblje 1. siječanj 2021. do 30. lipanj 2021.</v>
      </c>
      <c r="B3" s="468"/>
      <c r="C3" s="468"/>
      <c r="D3" s="468"/>
      <c r="E3" s="195"/>
      <c r="F3" s="195"/>
    </row>
    <row r="4" spans="1:6" ht="15" customHeight="1" x14ac:dyDescent="0.2">
      <c r="A4" s="32" t="s">
        <v>1094</v>
      </c>
      <c r="B4" s="437" t="str">
        <f>"RKP: "&amp;IF(RefStr!B6&lt;&gt;"",TEXT(INT(VALUE(RefStr!B6)),"00000"),"_____"&amp;",  "&amp;"MB: "&amp;IF(RefStr!B8&lt;&gt;"",TEXT(INT(VALUE(RefStr!B8)),"00000000"),"________")&amp;"  OIB: "&amp;IF(RefStr!K14&lt;&gt;"",RefStr!K14,"___________"))</f>
        <v>RKP: 27861</v>
      </c>
      <c r="C4" s="438"/>
      <c r="D4" s="438"/>
      <c r="E4" s="442">
        <f>SUM(Skriveni!G1299:G1435)</f>
        <v>0</v>
      </c>
      <c r="F4" s="443"/>
    </row>
    <row r="5" spans="1:6" ht="15" customHeight="1" x14ac:dyDescent="0.2">
      <c r="B5" s="437" t="str">
        <f>"Naziv: "&amp;IF(RefStr!B10&lt;&gt;"",RefStr!B10,"_______________________________________")</f>
        <v>Naziv: OPĆINA FERDINANDOVAC</v>
      </c>
      <c r="C5" s="438"/>
      <c r="D5" s="438"/>
      <c r="E5" s="444" t="s">
        <v>259</v>
      </c>
      <c r="F5" s="444"/>
    </row>
    <row r="6" spans="1:6" ht="15" customHeight="1" x14ac:dyDescent="0.2">
      <c r="A6" s="20"/>
      <c r="B6" s="433" t="str">
        <f xml:space="preserve"> "Razina: " &amp; RefStr!B16 &amp; ", Razdjel: " &amp; TEXT(INT(VALUE(RefStr!B20)), "000")</f>
        <v>Razina: 22,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39" t="s">
        <v>2209</v>
      </c>
      <c r="E150" s="439"/>
      <c r="F150" s="178"/>
      <c r="G150" s="194"/>
    </row>
    <row r="151" spans="1:7" s="179" customFormat="1" ht="15" customHeight="1" x14ac:dyDescent="0.2">
      <c r="A151" s="178" t="str">
        <f>IF(RefStr!H25&lt;&gt;"", "Osoba za kontaktiranje: " &amp; RefStr!H25,"Osoba za kontaktiranje: _________________________________________")</f>
        <v>Osoba za kontaktiranje: ŽELJKA BOSORIĆ BARUŠKIN</v>
      </c>
      <c r="B151" s="178"/>
      <c r="D151" s="180"/>
      <c r="E151" s="180"/>
      <c r="F151" s="178"/>
      <c r="G151" s="194"/>
    </row>
    <row r="152" spans="1:7" s="179" customFormat="1" ht="15" customHeight="1" x14ac:dyDescent="0.2">
      <c r="A152" s="178" t="str">
        <f>IF(RefStr!H27="","Telefon za kontakt: _________________","Telefon za kontakt: " &amp; RefStr!H27)</f>
        <v>Telefon za kontakt: 048210007</v>
      </c>
      <c r="B152" s="178"/>
      <c r="E152" s="178"/>
      <c r="F152" s="178"/>
      <c r="G152" s="194"/>
    </row>
    <row r="153" spans="1:7" s="179" customFormat="1" ht="15" customHeight="1" x14ac:dyDescent="0.2">
      <c r="A153" s="178" t="str">
        <f>IF(RefStr!H33="","Odgovorna osoba: _____________________________","Odgovorna osoba: " &amp; RefStr!H33)</f>
        <v>Odgovorna osoba: VJEKOSLAV MALETIĆ</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3609</v>
      </c>
      <c r="B1" s="448"/>
      <c r="C1" s="475" t="s">
        <v>2985</v>
      </c>
      <c r="D1" s="475"/>
      <c r="E1" s="475"/>
    </row>
    <row r="2" spans="1:6" s="173" customFormat="1" ht="48" customHeight="1" thickBot="1" x14ac:dyDescent="0.25">
      <c r="A2" s="472" t="s">
        <v>4012</v>
      </c>
      <c r="B2" s="473"/>
      <c r="C2" s="454"/>
      <c r="D2" s="470" t="s">
        <v>4222</v>
      </c>
      <c r="E2" s="471"/>
    </row>
    <row r="3" spans="1:6" ht="30" customHeight="1" x14ac:dyDescent="0.2">
      <c r="A3" s="474" t="str">
        <f>"za razdoblje "&amp;IF(RefStr!K10="","________________",TEXT(RefStr!K10,"d. mmmm yyyy.")&amp;" do "&amp;IF(RefStr!K12="","______________",TEXT(RefStr!K12,"d. mmmm yyyy.")))</f>
        <v>za razdoblje 1. siječanj 2021. do 30. lipanj 2021.</v>
      </c>
      <c r="B3" s="474"/>
      <c r="C3" s="474"/>
    </row>
    <row r="4" spans="1:6" ht="15" customHeight="1" x14ac:dyDescent="0.2">
      <c r="A4" s="32" t="s">
        <v>1094</v>
      </c>
      <c r="B4" s="437" t="str">
        <f>"RKP: "&amp;IF(RefStr!B6&lt;&gt;"",TEXT(INT(VALUE(RefStr!B6)),"00000"),"_____"&amp;",  "&amp;"MB: "&amp;IF(RefStr!B8&lt;&gt;"",TEXT(INT(VALUE(RefStr!B8)),"00000000"),"________")&amp;"  OIB: "&amp;IF(RefStr!K14&lt;&gt;"",RefStr!K14,"___________"))</f>
        <v>RKP: 27861</v>
      </c>
      <c r="C4" s="469"/>
      <c r="D4" s="442">
        <f>SUM(Skriveni!G1436:G1479)</f>
        <v>0</v>
      </c>
      <c r="E4" s="443"/>
    </row>
    <row r="5" spans="1:6" ht="15" customHeight="1" x14ac:dyDescent="0.2">
      <c r="B5" s="437" t="str">
        <f>"Naziv: "&amp;IF(RefStr!B10&lt;&gt;"",RefStr!B10,"_______________________________________")</f>
        <v>Naziv: OPĆINA FERDINANDOVAC</v>
      </c>
      <c r="C5" s="469"/>
      <c r="D5" s="444" t="s">
        <v>259</v>
      </c>
      <c r="E5" s="444"/>
    </row>
    <row r="6" spans="1:6" ht="15" customHeight="1" x14ac:dyDescent="0.2">
      <c r="A6" s="20"/>
      <c r="B6" s="433" t="str">
        <f xml:space="preserve"> "Razina: " &amp; RefStr!B16 &amp; ", Razdjel: " &amp; TEXT(INT(VALUE(RefStr!B20)), "000")</f>
        <v>Razina: 22,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39" t="s">
        <v>2209</v>
      </c>
      <c r="E58" s="439"/>
      <c r="F58" s="178"/>
      <c r="G58" s="194"/>
    </row>
    <row r="59" spans="1:7" s="179" customFormat="1" ht="15" customHeight="1" x14ac:dyDescent="0.2">
      <c r="A59" s="178" t="str">
        <f>IF(RefStr!H25&lt;&gt;"", "Osoba za kontaktiranje: " &amp; RefStr!H25,"Osoba za kontaktiranje: _________________________________________")</f>
        <v>Osoba za kontaktiranje: ŽELJKA BOSORIĆ BARUŠKIN</v>
      </c>
      <c r="B59" s="178"/>
      <c r="D59" s="180"/>
      <c r="E59" s="180"/>
      <c r="F59" s="178"/>
      <c r="G59" s="194"/>
    </row>
    <row r="60" spans="1:7" s="179" customFormat="1" ht="15" customHeight="1" x14ac:dyDescent="0.2">
      <c r="A60" s="178" t="str">
        <f>IF(RefStr!H27="","Telefon za kontakt: _________________","Telefon za kontakt: " &amp; RefStr!H27)</f>
        <v>Telefon za kontakt: 048210007</v>
      </c>
      <c r="B60" s="178"/>
      <c r="F60" s="178"/>
      <c r="G60" s="194"/>
    </row>
    <row r="61" spans="1:7" s="179" customFormat="1" ht="15" customHeight="1" x14ac:dyDescent="0.2">
      <c r="A61" s="178" t="str">
        <f>IF(RefStr!H33="","Odgovorna osoba: _____________________________","Odgovorna osoba: " &amp; RefStr!H33)</f>
        <v>Odgovorna osoba: VJEKOSLAV MALETIĆ</v>
      </c>
      <c r="B61" s="178"/>
      <c r="C61" s="178"/>
      <c r="D61" s="178"/>
      <c r="E61" s="178"/>
      <c r="F61" s="178"/>
      <c r="G61" s="194"/>
    </row>
    <row r="62" spans="1:7" ht="5.0999999999999996" customHeight="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3609</v>
      </c>
      <c r="B1" s="447"/>
      <c r="C1" s="479" t="s">
        <v>803</v>
      </c>
      <c r="D1" s="479"/>
    </row>
    <row r="2" spans="1:4" ht="39.950000000000003" customHeight="1" thickBot="1" x14ac:dyDescent="0.25">
      <c r="A2" s="477" t="s">
        <v>3250</v>
      </c>
      <c r="B2" s="462"/>
      <c r="C2" s="459" t="s">
        <v>1114</v>
      </c>
      <c r="D2" s="476"/>
    </row>
    <row r="3" spans="1:4" ht="30" customHeight="1" x14ac:dyDescent="0.2">
      <c r="A3" s="478" t="str">
        <f>"za razdoblje "&amp;IF(RefStr!K10="","________________",TEXT(RefStr!K10,"d. mmmm yyyy.")&amp;" do "&amp;IF(RefStr!K12="","______________",TEXT(RefStr!K12,"d. mmmm yyyy.")))</f>
        <v>za razdoblje 1. siječanj 2021. do 30. lipanj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27861</v>
      </c>
      <c r="C4" s="442">
        <f>SUM(Skriveni!G1480:G1580)</f>
        <v>280568.08</v>
      </c>
      <c r="D4" s="443"/>
    </row>
    <row r="5" spans="1:4" ht="15" customHeight="1" x14ac:dyDescent="0.2">
      <c r="B5" s="89" t="str">
        <f>"Naziv: "&amp;IF(RefStr!B10&lt;&gt;"",RefStr!B10,"_______________________________________")</f>
        <v>Naziv: OPĆINA FERDINANDOVAC</v>
      </c>
      <c r="C5" s="444" t="s">
        <v>259</v>
      </c>
      <c r="D5" s="444"/>
    </row>
    <row r="6" spans="1:4" ht="15" customHeight="1" x14ac:dyDescent="0.2">
      <c r="A6" s="20"/>
      <c r="B6" s="433" t="str">
        <f xml:space="preserve"> "Razina: " &amp; RefStr!B16 &amp; ", Razdjel: " &amp; TEXT(INT(VALUE(RefStr!B20)), "000")</f>
        <v>Razina: 22, Razdjel: 000</v>
      </c>
      <c r="C6" s="433"/>
      <c r="D6" s="433"/>
    </row>
    <row r="7" spans="1:4" ht="15" customHeight="1" x14ac:dyDescent="0.2">
      <c r="A7" s="20"/>
      <c r="B7" s="433" t="str">
        <f>"Djelatnost: " &amp; RefStr!B18 &amp; " " &amp; RefStr!C18</f>
        <v>Djelatnost: 8411 Opće djelatnosti javne uprave</v>
      </c>
      <c r="C7" s="433"/>
      <c r="D7" s="433"/>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v>213893</v>
      </c>
    </row>
    <row r="13" spans="1:4" x14ac:dyDescent="0.2">
      <c r="A13" s="161"/>
      <c r="B13" s="162" t="s">
        <v>724</v>
      </c>
      <c r="C13" s="156">
        <v>2</v>
      </c>
      <c r="D13" s="119">
        <f>D14+D15+D24+D25</f>
        <v>3225508</v>
      </c>
    </row>
    <row r="14" spans="1:4" x14ac:dyDescent="0.2">
      <c r="A14" s="161"/>
      <c r="B14" s="162" t="s">
        <v>4016</v>
      </c>
      <c r="C14" s="156">
        <v>3</v>
      </c>
      <c r="D14" s="120"/>
    </row>
    <row r="15" spans="1:4" x14ac:dyDescent="0.2">
      <c r="A15" s="161" t="s">
        <v>3840</v>
      </c>
      <c r="B15" s="162" t="s">
        <v>725</v>
      </c>
      <c r="C15" s="156">
        <v>4</v>
      </c>
      <c r="D15" s="119">
        <f>SUM(D16:D23)</f>
        <v>2192696</v>
      </c>
    </row>
    <row r="16" spans="1:4" x14ac:dyDescent="0.2">
      <c r="A16" s="163" t="s">
        <v>3841</v>
      </c>
      <c r="B16" s="164" t="s">
        <v>3842</v>
      </c>
      <c r="C16" s="156">
        <v>5</v>
      </c>
      <c r="D16" s="120">
        <v>349338</v>
      </c>
    </row>
    <row r="17" spans="1:4" x14ac:dyDescent="0.2">
      <c r="A17" s="163" t="s">
        <v>3843</v>
      </c>
      <c r="B17" s="164" t="s">
        <v>3844</v>
      </c>
      <c r="C17" s="156">
        <v>6</v>
      </c>
      <c r="D17" s="120">
        <v>1565797</v>
      </c>
    </row>
    <row r="18" spans="1:4" x14ac:dyDescent="0.2">
      <c r="A18" s="163" t="s">
        <v>3845</v>
      </c>
      <c r="B18" s="164" t="s">
        <v>3846</v>
      </c>
      <c r="C18" s="156">
        <v>7</v>
      </c>
      <c r="D18" s="120">
        <v>27543</v>
      </c>
    </row>
    <row r="19" spans="1:4" x14ac:dyDescent="0.2">
      <c r="A19" s="163" t="s">
        <v>3847</v>
      </c>
      <c r="B19" s="164" t="s">
        <v>3848</v>
      </c>
      <c r="C19" s="156">
        <v>8</v>
      </c>
      <c r="D19" s="120"/>
    </row>
    <row r="20" spans="1:4" x14ac:dyDescent="0.2">
      <c r="A20" s="163" t="s">
        <v>1035</v>
      </c>
      <c r="B20" s="164" t="s">
        <v>1036</v>
      </c>
      <c r="C20" s="215">
        <v>9</v>
      </c>
      <c r="D20" s="120"/>
    </row>
    <row r="21" spans="1:4" x14ac:dyDescent="0.2">
      <c r="A21" s="163" t="s">
        <v>3849</v>
      </c>
      <c r="B21" s="164" t="s">
        <v>3850</v>
      </c>
      <c r="C21" s="215">
        <v>10</v>
      </c>
      <c r="D21" s="120">
        <v>231560</v>
      </c>
    </row>
    <row r="22" spans="1:4" x14ac:dyDescent="0.2">
      <c r="A22" s="163" t="s">
        <v>3851</v>
      </c>
      <c r="B22" s="164" t="s">
        <v>2527</v>
      </c>
      <c r="C22" s="215">
        <v>11</v>
      </c>
      <c r="D22" s="120"/>
    </row>
    <row r="23" spans="1:4" x14ac:dyDescent="0.2">
      <c r="A23" s="163" t="s">
        <v>3852</v>
      </c>
      <c r="B23" s="164" t="s">
        <v>649</v>
      </c>
      <c r="C23" s="215">
        <v>12</v>
      </c>
      <c r="D23" s="120">
        <v>18458</v>
      </c>
    </row>
    <row r="24" spans="1:4" x14ac:dyDescent="0.2">
      <c r="A24" s="161" t="s">
        <v>650</v>
      </c>
      <c r="B24" s="162" t="s">
        <v>651</v>
      </c>
      <c r="C24" s="215">
        <v>13</v>
      </c>
      <c r="D24" s="120">
        <v>1032812</v>
      </c>
    </row>
    <row r="25" spans="1:4" x14ac:dyDescent="0.2">
      <c r="A25" s="163" t="s">
        <v>3390</v>
      </c>
      <c r="B25" s="162" t="s">
        <v>726</v>
      </c>
      <c r="C25" s="215">
        <v>14</v>
      </c>
      <c r="D25" s="297">
        <f>SUM(D26:D30)</f>
        <v>0</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row>
    <row r="30" spans="1:4" ht="19.5" x14ac:dyDescent="0.2">
      <c r="A30" s="165" t="s">
        <v>3251</v>
      </c>
      <c r="B30" s="164" t="s">
        <v>1566</v>
      </c>
      <c r="C30" s="215">
        <v>19</v>
      </c>
      <c r="D30" s="120"/>
    </row>
    <row r="31" spans="1:4" x14ac:dyDescent="0.2">
      <c r="A31" s="163"/>
      <c r="B31" s="162" t="s">
        <v>727</v>
      </c>
      <c r="C31" s="215">
        <v>20</v>
      </c>
      <c r="D31" s="119">
        <f>D32+D33+D42+D43</f>
        <v>3286492</v>
      </c>
    </row>
    <row r="32" spans="1:4" x14ac:dyDescent="0.2">
      <c r="A32" s="163"/>
      <c r="B32" s="162" t="s">
        <v>4016</v>
      </c>
      <c r="C32" s="215">
        <v>21</v>
      </c>
      <c r="D32" s="120"/>
    </row>
    <row r="33" spans="1:4" x14ac:dyDescent="0.2">
      <c r="A33" s="161" t="s">
        <v>3840</v>
      </c>
      <c r="B33" s="162" t="s">
        <v>728</v>
      </c>
      <c r="C33" s="215">
        <v>22</v>
      </c>
      <c r="D33" s="119">
        <f>SUM(D34:D41)</f>
        <v>2252565</v>
      </c>
    </row>
    <row r="34" spans="1:4" x14ac:dyDescent="0.2">
      <c r="A34" s="163" t="s">
        <v>3841</v>
      </c>
      <c r="B34" s="164" t="s">
        <v>3842</v>
      </c>
      <c r="C34" s="215">
        <v>23</v>
      </c>
      <c r="D34" s="120">
        <v>428303</v>
      </c>
    </row>
    <row r="35" spans="1:4" x14ac:dyDescent="0.2">
      <c r="A35" s="163" t="s">
        <v>3843</v>
      </c>
      <c r="B35" s="164" t="s">
        <v>3844</v>
      </c>
      <c r="C35" s="215">
        <v>24</v>
      </c>
      <c r="D35" s="120">
        <v>1540371</v>
      </c>
    </row>
    <row r="36" spans="1:4" x14ac:dyDescent="0.2">
      <c r="A36" s="163" t="s">
        <v>3845</v>
      </c>
      <c r="B36" s="164" t="s">
        <v>3846</v>
      </c>
      <c r="C36" s="215">
        <v>25</v>
      </c>
      <c r="D36" s="120">
        <v>26944</v>
      </c>
    </row>
    <row r="37" spans="1:4" x14ac:dyDescent="0.2">
      <c r="A37" s="163" t="s">
        <v>3847</v>
      </c>
      <c r="B37" s="164" t="s">
        <v>3848</v>
      </c>
      <c r="C37" s="215">
        <v>26</v>
      </c>
      <c r="D37" s="120"/>
    </row>
    <row r="38" spans="1:4" x14ac:dyDescent="0.2">
      <c r="A38" s="163" t="s">
        <v>1035</v>
      </c>
      <c r="B38" s="164" t="s">
        <v>1036</v>
      </c>
      <c r="C38" s="215">
        <v>27</v>
      </c>
      <c r="D38" s="120"/>
    </row>
    <row r="39" spans="1:4" x14ac:dyDescent="0.2">
      <c r="A39" s="163" t="s">
        <v>3849</v>
      </c>
      <c r="B39" s="164" t="s">
        <v>3850</v>
      </c>
      <c r="C39" s="215">
        <v>28</v>
      </c>
      <c r="D39" s="120">
        <v>217085</v>
      </c>
    </row>
    <row r="40" spans="1:4" x14ac:dyDescent="0.2">
      <c r="A40" s="163" t="s">
        <v>3851</v>
      </c>
      <c r="B40" s="164" t="s">
        <v>2527</v>
      </c>
      <c r="C40" s="215">
        <v>29</v>
      </c>
      <c r="D40" s="120"/>
    </row>
    <row r="41" spans="1:4" x14ac:dyDescent="0.2">
      <c r="A41" s="163" t="s">
        <v>3852</v>
      </c>
      <c r="B41" s="164" t="s">
        <v>649</v>
      </c>
      <c r="C41" s="215">
        <v>30</v>
      </c>
      <c r="D41" s="120">
        <v>39862</v>
      </c>
    </row>
    <row r="42" spans="1:4" x14ac:dyDescent="0.2">
      <c r="A42" s="166" t="s">
        <v>650</v>
      </c>
      <c r="B42" s="162" t="s">
        <v>651</v>
      </c>
      <c r="C42" s="215">
        <v>31</v>
      </c>
      <c r="D42" s="120">
        <v>1033927</v>
      </c>
    </row>
    <row r="43" spans="1:4" x14ac:dyDescent="0.2">
      <c r="A43" s="166" t="s">
        <v>3390</v>
      </c>
      <c r="B43" s="162" t="s">
        <v>729</v>
      </c>
      <c r="C43" s="215">
        <v>32</v>
      </c>
      <c r="D43" s="119">
        <f>SUM(D44:D48)</f>
        <v>0</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row>
    <row r="48" spans="1:4" ht="19.5" x14ac:dyDescent="0.2">
      <c r="A48" s="168" t="s">
        <v>3251</v>
      </c>
      <c r="B48" s="164" t="s">
        <v>1566</v>
      </c>
      <c r="C48" s="215">
        <v>37</v>
      </c>
      <c r="D48" s="120"/>
    </row>
    <row r="49" spans="1:4" x14ac:dyDescent="0.2">
      <c r="A49" s="167"/>
      <c r="B49" s="162" t="s">
        <v>730</v>
      </c>
      <c r="C49" s="215">
        <v>38</v>
      </c>
      <c r="D49" s="119">
        <f>D12+D13-D31</f>
        <v>152909</v>
      </c>
    </row>
    <row r="50" spans="1:4" x14ac:dyDescent="0.2">
      <c r="A50" s="169"/>
      <c r="B50" s="162" t="s">
        <v>731</v>
      </c>
      <c r="C50" s="215">
        <v>39</v>
      </c>
      <c r="D50" s="119">
        <f>D51+D56+D97+D102</f>
        <v>5752</v>
      </c>
    </row>
    <row r="51" spans="1:4" x14ac:dyDescent="0.2">
      <c r="A51" s="167"/>
      <c r="B51" s="162" t="s">
        <v>732</v>
      </c>
      <c r="C51" s="2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3840</v>
      </c>
      <c r="B56" s="162" t="s">
        <v>733</v>
      </c>
      <c r="C56" s="215">
        <v>45</v>
      </c>
      <c r="D56" s="119">
        <f>D57+D62+D67+D72+D77+D82+D87+D92</f>
        <v>5752</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5752</v>
      </c>
    </row>
    <row r="63" spans="1:4" x14ac:dyDescent="0.2">
      <c r="A63" s="163"/>
      <c r="B63" s="164" t="s">
        <v>1569</v>
      </c>
      <c r="C63" s="215">
        <v>52</v>
      </c>
      <c r="D63" s="120">
        <v>5752</v>
      </c>
    </row>
    <row r="64" spans="1:4" x14ac:dyDescent="0.2">
      <c r="A64" s="163"/>
      <c r="B64" s="164" t="s">
        <v>1570</v>
      </c>
      <c r="C64" s="215">
        <v>53</v>
      </c>
      <c r="D64" s="120"/>
    </row>
    <row r="65" spans="1:4" x14ac:dyDescent="0.2">
      <c r="A65" s="163"/>
      <c r="B65" s="164" t="s">
        <v>1571</v>
      </c>
      <c r="C65" s="215">
        <v>54</v>
      </c>
      <c r="D65" s="120"/>
    </row>
    <row r="66" spans="1:4" x14ac:dyDescent="0.2">
      <c r="A66" s="163"/>
      <c r="B66" s="164" t="s">
        <v>1572</v>
      </c>
      <c r="C66" s="215">
        <v>55</v>
      </c>
      <c r="D66" s="120"/>
    </row>
    <row r="67" spans="1:4" x14ac:dyDescent="0.2">
      <c r="A67" s="161" t="s">
        <v>3845</v>
      </c>
      <c r="B67" s="162" t="s">
        <v>736</v>
      </c>
      <c r="C67" s="2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162" t="s">
        <v>743</v>
      </c>
      <c r="C97" s="215">
        <v>86</v>
      </c>
      <c r="D97" s="119">
        <f>SUM(D98:D101)</f>
        <v>0</v>
      </c>
    </row>
    <row r="98" spans="1:4" x14ac:dyDescent="0.2">
      <c r="A98" s="161"/>
      <c r="B98" s="164" t="s">
        <v>1569</v>
      </c>
      <c r="C98" s="215">
        <v>87</v>
      </c>
      <c r="D98" s="120"/>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147156</v>
      </c>
    </row>
    <row r="109" spans="1:4" x14ac:dyDescent="0.2">
      <c r="A109" s="163"/>
      <c r="B109" s="170" t="s">
        <v>4016</v>
      </c>
      <c r="C109" s="215">
        <v>98</v>
      </c>
      <c r="D109" s="120"/>
    </row>
    <row r="110" spans="1:4" x14ac:dyDescent="0.2">
      <c r="A110" s="163" t="s">
        <v>3840</v>
      </c>
      <c r="B110" s="170" t="s">
        <v>2134</v>
      </c>
      <c r="C110" s="215">
        <v>99</v>
      </c>
      <c r="D110" s="120">
        <f>120053+1682+22825+2596</f>
        <v>147156</v>
      </c>
    </row>
    <row r="111" spans="1:4" x14ac:dyDescent="0.2">
      <c r="A111" s="163" t="s">
        <v>650</v>
      </c>
      <c r="B111" s="170" t="s">
        <v>651</v>
      </c>
      <c r="C111" s="215">
        <v>100</v>
      </c>
      <c r="D111" s="120"/>
    </row>
    <row r="112" spans="1:4" x14ac:dyDescent="0.2">
      <c r="A112" s="171" t="s">
        <v>3390</v>
      </c>
      <c r="B112" s="172" t="s">
        <v>1573</v>
      </c>
      <c r="C112" s="157">
        <v>101</v>
      </c>
      <c r="D112" s="121"/>
    </row>
    <row r="113" spans="1:4" x14ac:dyDescent="0.2">
      <c r="A113" s="299" t="s">
        <v>742</v>
      </c>
      <c r="B113" s="216"/>
      <c r="C113" s="176"/>
      <c r="D113" s="177"/>
    </row>
    <row r="114" spans="1:4" x14ac:dyDescent="0.2">
      <c r="C114" s="176"/>
      <c r="D114" s="177"/>
    </row>
    <row r="116" spans="1:4" x14ac:dyDescent="0.2">
      <c r="A116" s="178" t="s">
        <v>3427</v>
      </c>
      <c r="B116" s="178"/>
      <c r="C116" s="439" t="s">
        <v>2209</v>
      </c>
      <c r="D116" s="439"/>
    </row>
    <row r="117" spans="1:4" x14ac:dyDescent="0.2">
      <c r="A117" s="178" t="str">
        <f>IF(RefStr!H25&lt;&gt;"", "Osoba za kontaktiranje: " &amp; RefStr!H25,"Osoba za kontaktiranje: _________________________________________")</f>
        <v>Osoba za kontaktiranje: ŽELJKA BOSORIĆ BARUŠKIN</v>
      </c>
      <c r="B117" s="178"/>
      <c r="C117" s="180"/>
      <c r="D117" s="180"/>
    </row>
    <row r="118" spans="1:4" x14ac:dyDescent="0.2">
      <c r="A118" s="178" t="str">
        <f>IF(RefStr!H27="","Telefon za kontakt: _________________","Telefon za kontakt: " &amp; RefStr!H27)</f>
        <v>Telefon za kontakt: 048210007</v>
      </c>
      <c r="B118" s="178"/>
      <c r="C118" s="179"/>
      <c r="D118" s="179"/>
    </row>
    <row r="119" spans="1:4" x14ac:dyDescent="0.2">
      <c r="A119" s="178" t="str">
        <f>IF(RefStr!H33="","Odgovorna osoba: _____________________________","Odgovorna osoba: " &amp; RefStr!H33)</f>
        <v>Odgovorna osoba: VJEKOSLAV MALETIĆ</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232" activePane="bottomLeft" state="frozen"/>
      <selection pane="bottomLeft" activeCell="A4" sqref="A4:C4"/>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6</v>
      </c>
      <c r="G3" s="327">
        <f>IF(RefStr!F6&lt;&gt;"",INT(VALUE(MID(RefStr!F6,1,4))),0)</f>
        <v>2021</v>
      </c>
      <c r="H3" s="327">
        <f>IF(RefStr!F6&lt;&gt;"",INT(VALUE(MID(RefStr!F6,6,2))),0)</f>
        <v>6</v>
      </c>
      <c r="I3" s="327">
        <f>RefStr!B16</f>
        <v>22</v>
      </c>
      <c r="J3" s="331" t="str">
        <f>RefStr!B25</f>
        <v>DA</v>
      </c>
      <c r="K3" s="327" t="str">
        <f>RefStr!B29</f>
        <v>NE</v>
      </c>
      <c r="L3" s="327" t="str">
        <f>RefStr!B31</f>
        <v>NE</v>
      </c>
      <c r="M3" s="327" t="str">
        <f>RefStr!B27</f>
        <v>NE</v>
      </c>
      <c r="N3" s="327" t="str">
        <f>RefStr!B33</f>
        <v>DA</v>
      </c>
      <c r="O3" s="327">
        <f>RefStr!B6</f>
        <v>27861</v>
      </c>
      <c r="P3" s="327">
        <f>RefStr!B20</f>
        <v>0</v>
      </c>
      <c r="Q3" s="331" t="str">
        <f>RefStr!I8</f>
        <v>NE</v>
      </c>
    </row>
    <row r="4" spans="1:21" ht="20.100000000000001" customHeight="1" x14ac:dyDescent="0.2">
      <c r="A4" s="484" t="s">
        <v>543</v>
      </c>
      <c r="B4" s="485"/>
      <c r="C4" s="486"/>
      <c r="E4" s="325">
        <f>SUM(E5:E17)</f>
        <v>0</v>
      </c>
      <c r="F4" s="325">
        <f>SUM(F5:F17)</f>
        <v>0</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x14ac:dyDescent="0.2">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6</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x14ac:dyDescent="0.2">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x14ac:dyDescent="0.2">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x14ac:dyDescent="0.2">
      <c r="A216" s="313">
        <f t="shared" si="14"/>
        <v>210</v>
      </c>
      <c r="B216" s="314" t="str">
        <f t="shared" ref="B216:B274" si="18">IF(E216=1,"Pogreška",IF(F216=1,"Provjera","O.K."))</f>
        <v>Provjera</v>
      </c>
      <c r="C216" s="357" t="s">
        <v>1634</v>
      </c>
      <c r="E216" s="325">
        <v>0</v>
      </c>
      <c r="F216" s="325">
        <f t="shared" si="17"/>
        <v>1</v>
      </c>
      <c r="L216" s="323">
        <f>IF(AND(PRRAS!D123&gt;0,SUM(PRRAS!D716:'PRRAS'!D718)=0),1,0)</f>
        <v>0</v>
      </c>
      <c r="M216" s="323">
        <f>IF(AND(PRRAS!E123&gt;0,SUM(PRRAS!E716:'PRRAS'!E718)=0),1,0)</f>
        <v>1</v>
      </c>
      <c r="U216" s="325">
        <v>36696</v>
      </c>
    </row>
    <row r="217" spans="1:21" ht="50.1" customHeight="1" x14ac:dyDescent="0.2">
      <c r="A217" s="313">
        <f t="shared" si="14"/>
        <v>211</v>
      </c>
      <c r="B217" s="314" t="str">
        <f t="shared" si="18"/>
        <v>O.K.</v>
      </c>
      <c r="C217" s="357" t="s">
        <v>1635</v>
      </c>
      <c r="E217" s="325">
        <v>0</v>
      </c>
      <c r="F217" s="325">
        <f t="shared" si="17"/>
        <v>0</v>
      </c>
      <c r="G217" s="347"/>
      <c r="H217" s="347"/>
      <c r="L217" s="323">
        <f>IF(AND(PRRAS!D164&gt;0,SUM(PRRAS!D722:D723)=0),1,0)</f>
        <v>0</v>
      </c>
      <c r="M217" s="323">
        <f>IF(AND(PRRAS!E164&gt;0,SUM(PRRAS!E722:E723)=0),1,0)</f>
        <v>0</v>
      </c>
      <c r="U217" s="325">
        <v>36707</v>
      </c>
    </row>
    <row r="218" spans="1:21" ht="35.1" customHeight="1" x14ac:dyDescent="0.2">
      <c r="A218" s="313">
        <f t="shared" si="14"/>
        <v>212</v>
      </c>
      <c r="B218" s="314" t="str">
        <f t="shared" si="18"/>
        <v>Provjera</v>
      </c>
      <c r="C218" s="357" t="s">
        <v>1636</v>
      </c>
      <c r="E218" s="325">
        <v>0</v>
      </c>
      <c r="F218" s="325">
        <f t="shared" si="17"/>
        <v>1</v>
      </c>
      <c r="G218" s="347"/>
      <c r="H218" s="347"/>
      <c r="L218" s="323">
        <f>IF(AND(PRRAS!D189&gt;0,PRRAS!D726=0),1,0)</f>
        <v>1</v>
      </c>
      <c r="M218" s="323">
        <f>IF(AND(PRRAS!E189&gt;0,PRRAS!E726=0),1,0)</f>
        <v>1</v>
      </c>
      <c r="U218" s="325">
        <v>36715</v>
      </c>
    </row>
    <row r="219" spans="1:21" ht="45" customHeight="1" x14ac:dyDescent="0.2">
      <c r="A219" s="313">
        <f t="shared" si="14"/>
        <v>213</v>
      </c>
      <c r="B219" s="314" t="str">
        <f t="shared" si="18"/>
        <v>O.K.</v>
      </c>
      <c r="C219" s="357" t="s">
        <v>1637</v>
      </c>
      <c r="E219" s="325">
        <v>0</v>
      </c>
      <c r="F219" s="325">
        <f t="shared" si="17"/>
        <v>0</v>
      </c>
      <c r="G219" s="347"/>
      <c r="H219" s="347"/>
      <c r="L219" s="323">
        <f>IF(AND(PRRAS!D190&gt;0,SUM(PRRAS!D727:D729)=0),1,0)</f>
        <v>0</v>
      </c>
      <c r="M219" s="323">
        <f>IF(AND(PRRAS!E190&gt;0,SUM(PRRAS!E727:E729)=0),1,0)</f>
        <v>0</v>
      </c>
      <c r="U219" s="325">
        <v>36723</v>
      </c>
    </row>
    <row r="220" spans="1:21" ht="35.1" customHeight="1" x14ac:dyDescent="0.2">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x14ac:dyDescent="0.2">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x14ac:dyDescent="0.2">
      <c r="A222" s="313">
        <f t="shared" si="14"/>
        <v>216</v>
      </c>
      <c r="B222" s="314" t="str">
        <f t="shared" si="18"/>
        <v>Provjera</v>
      </c>
      <c r="C222" s="357" t="s">
        <v>4106</v>
      </c>
      <c r="E222" s="325">
        <v>0</v>
      </c>
      <c r="F222" s="325">
        <f t="shared" si="17"/>
        <v>1</v>
      </c>
      <c r="G222" s="347"/>
      <c r="H222" s="347"/>
      <c r="L222" s="323">
        <f>IF(AND(PRRAS!D196&gt;0,PRRAS!D732=0),1,0)</f>
        <v>1</v>
      </c>
      <c r="M222" s="323">
        <f>IF(AND(PRRAS!E196&gt;0,PRRAS!E732=0),1,0)</f>
        <v>1</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Provjera</v>
      </c>
      <c r="C224" s="369" t="s">
        <v>164</v>
      </c>
      <c r="E224" s="325">
        <v>0</v>
      </c>
      <c r="F224" s="325">
        <f t="shared" si="17"/>
        <v>1</v>
      </c>
      <c r="L224" s="323">
        <f>IF(AND(PRRAS!D220&gt;0,PRRAS!D764=0),1,0)</f>
        <v>1</v>
      </c>
      <c r="M224" s="323">
        <f>IF(AND(PRRAS!E220&gt;0,PRRAS!E764=0),1,0)</f>
        <v>0</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Provjera</v>
      </c>
      <c r="C226" s="357" t="s">
        <v>2503</v>
      </c>
      <c r="E226" s="325">
        <v>0</v>
      </c>
      <c r="F226" s="325">
        <f t="shared" si="17"/>
        <v>1</v>
      </c>
      <c r="L226" s="323">
        <f>IF(AND(PRRAS!D271&gt;0,PRRAS!D835=0),1,0)</f>
        <v>1</v>
      </c>
      <c r="M226" s="323">
        <f>IF(AND(PRRAS!E271&gt;0,PRRAS!E835=0),1,0)</f>
        <v>1</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2021-07-13T13:58:03Z</cp:lastPrinted>
  <dcterms:created xsi:type="dcterms:W3CDTF">2001-11-21T09:32:18Z</dcterms:created>
  <dcterms:modified xsi:type="dcterms:W3CDTF">2021-07-14T10:43:21Z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